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'1.1.'!$D$31:$D$1140</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'1.1.'!$M$31:$M$65548</definedName>
    <definedName name="НаименованиеПредметаЗакупки">'1.1.'!$D$9</definedName>
    <definedName name="НомерСертификатаИмя">'1.1.'!$K$31:$K$65548</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30" i="1" l="1"/>
  <c r="AG30" i="1"/>
  <c r="AF30" i="1"/>
  <c r="AE30" i="1"/>
  <c r="AD30" i="1"/>
  <c r="Z30" i="1"/>
  <c r="W30" i="1"/>
  <c r="X30" i="1" s="1"/>
  <c r="AH29" i="1"/>
  <c r="AG29" i="1"/>
  <c r="AF29" i="1"/>
  <c r="AE29" i="1"/>
  <c r="AD29" i="1"/>
  <c r="Z29" i="1"/>
  <c r="W29" i="1"/>
  <c r="X29" i="1" s="1"/>
  <c r="AH28" i="1"/>
  <c r="AG28" i="1"/>
  <c r="AF28" i="1"/>
  <c r="AE28" i="1"/>
  <c r="AD28" i="1"/>
  <c r="Z28" i="1"/>
  <c r="W28" i="1"/>
  <c r="AC28" i="1" s="1"/>
  <c r="AH27" i="1"/>
  <c r="AG27" i="1"/>
  <c r="AF27" i="1"/>
  <c r="AE27" i="1"/>
  <c r="AD27" i="1"/>
  <c r="Z27" i="1"/>
  <c r="W27" i="1"/>
  <c r="X27" i="1" s="1"/>
  <c r="AH26" i="1"/>
  <c r="AG26" i="1"/>
  <c r="AF26" i="1"/>
  <c r="AE26" i="1"/>
  <c r="AD26" i="1"/>
  <c r="AC26" i="1"/>
  <c r="Z26" i="1"/>
  <c r="X26" i="1"/>
  <c r="AB26" i="1" s="1"/>
  <c r="W26" i="1"/>
  <c r="AH25" i="1"/>
  <c r="AG25" i="1"/>
  <c r="AF25" i="1"/>
  <c r="AE25" i="1"/>
  <c r="AD25" i="1"/>
  <c r="Z25" i="1"/>
  <c r="W25" i="1"/>
  <c r="AC25" i="1" s="1"/>
  <c r="AH24" i="1"/>
  <c r="AG24" i="1"/>
  <c r="AF24" i="1"/>
  <c r="AE24" i="1"/>
  <c r="AD24" i="1"/>
  <c r="Z24" i="1"/>
  <c r="W24" i="1"/>
  <c r="X24" i="1" s="1"/>
  <c r="AH23" i="1"/>
  <c r="AG23" i="1"/>
  <c r="AF23" i="1"/>
  <c r="AE23" i="1"/>
  <c r="AD23" i="1"/>
  <c r="Z23" i="1"/>
  <c r="W23" i="1"/>
  <c r="AC23" i="1" s="1"/>
  <c r="AH22" i="1"/>
  <c r="AG22" i="1"/>
  <c r="AF22" i="1"/>
  <c r="AE22" i="1"/>
  <c r="AD22" i="1"/>
  <c r="Z22" i="1"/>
  <c r="W22" i="1"/>
  <c r="AC22" i="1" s="1"/>
  <c r="AH21" i="1"/>
  <c r="AG21" i="1"/>
  <c r="AF21" i="1"/>
  <c r="AE21" i="1"/>
  <c r="AD21" i="1"/>
  <c r="Z21" i="1"/>
  <c r="W21" i="1"/>
  <c r="X21" i="1" s="1"/>
  <c r="AH20" i="1"/>
  <c r="AG20" i="1"/>
  <c r="AF20" i="1"/>
  <c r="AE20" i="1"/>
  <c r="AD20" i="1"/>
  <c r="Z20" i="1"/>
  <c r="W20" i="1"/>
  <c r="AC20" i="1" s="1"/>
  <c r="AH19" i="1"/>
  <c r="AG19" i="1"/>
  <c r="AF19" i="1"/>
  <c r="AE19" i="1"/>
  <c r="AD19" i="1"/>
  <c r="Z19" i="1"/>
  <c r="W19" i="1"/>
  <c r="X19" i="1" s="1"/>
  <c r="AH18" i="1"/>
  <c r="AG18" i="1"/>
  <c r="AF18" i="1"/>
  <c r="AE18" i="1"/>
  <c r="AD18" i="1"/>
  <c r="AC18" i="1"/>
  <c r="Z18" i="1"/>
  <c r="W18" i="1"/>
  <c r="X18" i="1" s="1"/>
  <c r="AH17" i="1"/>
  <c r="AG17" i="1"/>
  <c r="AF17" i="1"/>
  <c r="AE17" i="1"/>
  <c r="AD17" i="1"/>
  <c r="Z17" i="1"/>
  <c r="W17" i="1"/>
  <c r="AC17" i="1" s="1"/>
  <c r="AH16" i="1"/>
  <c r="AG16" i="1"/>
  <c r="AF16" i="1"/>
  <c r="AE16" i="1"/>
  <c r="AD16" i="1"/>
  <c r="Z16" i="1"/>
  <c r="W16" i="1"/>
  <c r="X16" i="1" s="1"/>
  <c r="AH15" i="1"/>
  <c r="AG15" i="1"/>
  <c r="AF15" i="1"/>
  <c r="AE15" i="1"/>
  <c r="AD15" i="1"/>
  <c r="Z15" i="1"/>
  <c r="W15" i="1"/>
  <c r="AC15" i="1" s="1"/>
  <c r="AH14" i="1"/>
  <c r="AG14" i="1"/>
  <c r="AF14" i="1"/>
  <c r="AE14" i="1"/>
  <c r="AD14" i="1"/>
  <c r="Z14" i="1"/>
  <c r="W14" i="1"/>
  <c r="X14" i="1" s="1"/>
  <c r="AH13" i="1"/>
  <c r="AG13" i="1"/>
  <c r="AF13" i="1"/>
  <c r="AE13" i="1"/>
  <c r="AD13" i="1"/>
  <c r="AC13" i="1"/>
  <c r="Z13" i="1"/>
  <c r="W13" i="1"/>
  <c r="X13" i="1" s="1"/>
  <c r="AH12" i="1"/>
  <c r="AG12" i="1"/>
  <c r="AF12" i="1"/>
  <c r="AE12" i="1"/>
  <c r="AD12" i="1"/>
  <c r="Z12" i="1"/>
  <c r="W12" i="1"/>
  <c r="AC12" i="1" s="1"/>
  <c r="AH11" i="1"/>
  <c r="AG11" i="1"/>
  <c r="AF11" i="1"/>
  <c r="AE11" i="1"/>
  <c r="AD11" i="1"/>
  <c r="Z11" i="1"/>
  <c r="W11" i="1"/>
  <c r="X11" i="1" s="1"/>
  <c r="Y18" i="1" l="1"/>
  <c r="AA18" i="1" s="1"/>
  <c r="AI18" i="1" s="1"/>
  <c r="AB18" i="1"/>
  <c r="X17" i="1"/>
  <c r="AB17" i="1" s="1"/>
  <c r="X25" i="1"/>
  <c r="AC16" i="1"/>
  <c r="X22" i="1"/>
  <c r="Y22" i="1" s="1"/>
  <c r="AA22" i="1" s="1"/>
  <c r="AI22" i="1" s="1"/>
  <c r="AC24" i="1"/>
  <c r="AC21" i="1"/>
  <c r="AC29" i="1"/>
  <c r="Y24" i="1"/>
  <c r="AA24" i="1" s="1"/>
  <c r="AI24" i="1" s="1"/>
  <c r="AB24" i="1"/>
  <c r="AB21" i="1"/>
  <c r="Y21" i="1"/>
  <c r="AA21" i="1" s="1"/>
  <c r="AI21" i="1" s="1"/>
  <c r="Y30" i="1"/>
  <c r="AA30" i="1" s="1"/>
  <c r="AI30" i="1" s="1"/>
  <c r="AB30" i="1"/>
  <c r="Y14" i="1"/>
  <c r="AA14" i="1" s="1"/>
  <c r="AI14" i="1" s="1"/>
  <c r="AB14" i="1"/>
  <c r="Y19" i="1"/>
  <c r="AA19" i="1" s="1"/>
  <c r="AI19" i="1" s="1"/>
  <c r="AB19" i="1"/>
  <c r="Y16" i="1"/>
  <c r="AA16" i="1" s="1"/>
  <c r="AI16" i="1" s="1"/>
  <c r="AB16" i="1"/>
  <c r="AB29" i="1"/>
  <c r="Y29" i="1"/>
  <c r="AA29" i="1" s="1"/>
  <c r="AI29" i="1" s="1"/>
  <c r="AB13" i="1"/>
  <c r="Y13" i="1"/>
  <c r="AA13" i="1" s="1"/>
  <c r="AI13" i="1" s="1"/>
  <c r="Y27" i="1"/>
  <c r="AA27" i="1" s="1"/>
  <c r="AI27" i="1" s="1"/>
  <c r="AB27" i="1"/>
  <c r="Y11" i="1"/>
  <c r="AA11" i="1" s="1"/>
  <c r="AI11" i="1" s="1"/>
  <c r="AB11" i="1"/>
  <c r="AC14" i="1"/>
  <c r="X15" i="1"/>
  <c r="X23" i="1"/>
  <c r="Y26" i="1"/>
  <c r="AA26" i="1" s="1"/>
  <c r="AI26" i="1" s="1"/>
  <c r="AC30" i="1"/>
  <c r="AC11" i="1"/>
  <c r="X12" i="1"/>
  <c r="AC19" i="1"/>
  <c r="X20" i="1"/>
  <c r="AC27" i="1"/>
  <c r="X28" i="1"/>
  <c r="AB25" i="1" l="1"/>
  <c r="Y25" i="1"/>
  <c r="AA25" i="1" s="1"/>
  <c r="AI25" i="1" s="1"/>
  <c r="AB22" i="1"/>
  <c r="Y17" i="1"/>
  <c r="AA17" i="1" s="1"/>
  <c r="AI17" i="1" s="1"/>
  <c r="AB28" i="1"/>
  <c r="Y28" i="1"/>
  <c r="AA28" i="1" s="1"/>
  <c r="AI28" i="1" s="1"/>
  <c r="AB12" i="1"/>
  <c r="Y12" i="1"/>
  <c r="AA12" i="1" s="1"/>
  <c r="AI12" i="1" s="1"/>
  <c r="AB23" i="1"/>
  <c r="Y23" i="1"/>
  <c r="AA23" i="1" s="1"/>
  <c r="AI23" i="1" s="1"/>
  <c r="AB15" i="1"/>
  <c r="Y15" i="1"/>
  <c r="AA15" i="1" s="1"/>
  <c r="AI15" i="1" s="1"/>
  <c r="AB20" i="1"/>
  <c r="Y20" i="1"/>
  <c r="AA20" i="1" s="1"/>
  <c r="AI20" i="1" s="1"/>
  <c r="E6" i="7" l="1"/>
  <c r="D6" i="7"/>
  <c r="F6" i="7"/>
  <c r="G6" i="7"/>
  <c r="H5" i="1" l="1"/>
  <c r="H4" i="1"/>
  <c r="H7" i="1" l="1"/>
  <c r="G1" i="1" l="1"/>
  <c r="AI8" i="1" l="1"/>
</calcChain>
</file>

<file path=xl/sharedStrings.xml><?xml version="1.0" encoding="utf-8"?>
<sst xmlns="http://schemas.openxmlformats.org/spreadsheetml/2006/main" count="533" uniqueCount="216">
  <si>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</si>
  <si>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</si>
  <si>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</si>
  <si>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</si>
  <si>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</si>
  <si>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</si>
  <si>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</si>
  <si>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</si>
  <si>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</si>
  <si>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</si>
  <si>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</si>
  <si>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</si>
  <si>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</si>
  <si>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</si>
  <si>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</si>
  <si>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</si>
  <si>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</si>
  <si>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</si>
  <si>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</si>
  <si>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</si>
  <si>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</si>
  <si>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</si>
  <si>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</si>
  <si>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</si>
  <si>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</si>
  <si>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</si>
  <si>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</si>
  <si>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</si>
  <si>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</si>
  <si>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</si>
  <si>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</si>
  <si>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</si>
  <si>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</si>
  <si>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</si>
  <si>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</si>
  <si>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</si>
  <si>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</si>
  <si>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</si>
  <si>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</si>
  <si>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</si>
  <si>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</si>
  <si>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</si>
  <si>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</si>
  <si>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</si>
  <si>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</si>
  <si>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</si>
  <si>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</si>
  <si>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</si>
  <si>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</si>
  <si>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</si>
  <si>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</si>
  <si>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</si>
  <si>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</si>
  <si>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</si>
  <si>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</si>
  <si>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</si>
  <si>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</si>
  <si>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</si>
  <si>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</si>
  <si>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</si>
  <si>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</si>
  <si>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</si>
  <si>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</si>
  <si>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</si>
  <si>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</si>
  <si>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</si>
  <si>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</si>
  <si>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</si>
  <si>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</si>
  <si>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</si>
  <si>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</si>
  <si>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</si>
  <si>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</si>
  <si>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</si>
  <si>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</si>
  <si>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</si>
  <si>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</si>
  <si>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</si>
  <si>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</si>
  <si>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</si>
  <si>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</si>
  <si>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</si>
  <si>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</si>
  <si>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</si>
  <si>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</si>
  <si>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</si>
  <si>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</si>
  <si>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</si>
  <si>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</si>
  <si>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</si>
  <si>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</si>
  <si>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</si>
  <si>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</si>
  <si>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</si>
  <si>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</si>
  <si>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</si>
  <si>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</si>
  <si>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</si>
  <si>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</si>
  <si>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</si>
  <si>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</si>
  <si>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</si>
  <si>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</si>
  <si>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</si>
  <si>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</si>
  <si>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</si>
  <si>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</si>
  <si>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</si>
  <si>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</si>
  <si>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</si>
  <si>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</si>
  <si>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</si>
  <si>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</si>
  <si>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</si>
  <si>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</si>
  <si>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</si>
  <si>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</si>
  <si>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</si>
  <si>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</si>
  <si>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</si>
  <si>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</si>
  <si>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</si>
  <si>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</si>
  <si>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</si>
  <si>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</si>
  <si>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</si>
  <si>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</si>
  <si>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</si>
  <si>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</si>
  <si>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</si>
  <si>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</si>
  <si>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</si>
  <si>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</si>
  <si>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</si>
  <si>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</si>
  <si>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</si>
  <si>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</si>
  <si>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</si>
  <si>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</si>
  <si>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</si>
  <si>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</si>
  <si>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</si>
  <si>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</si>
  <si>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</si>
  <si>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</si>
  <si>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</si>
  <si>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</si>
  <si>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</si>
  <si>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</si>
  <si>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</si>
  <si>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</si>
  <si>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</si>
  <si>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</si>
  <si>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</si>
  <si>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</si>
  <si>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</si>
  <si>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</si>
  <si>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</si>
  <si>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</si>
  <si>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</si>
  <si>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</si>
  <si>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</si>
  <si>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</si>
  <si>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</si>
  <si>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</si>
  <si>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</si>
  <si>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</si>
  <si>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</si>
  <si>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</si>
  <si>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</si>
  <si>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</si>
  <si>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</si>
  <si>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</si>
  <si>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</si>
  <si>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</si>
  <si>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15397a76-6341-4e0d-b0bf-30de2d47bbf3</t>
  </si>
  <si>
    <t>Заглушка стальная эллиптическая ДУ114</t>
  </si>
  <si>
    <t>Укажите номер сертификата или выберите &lt;&lt;Нет&gt;&gt;</t>
  </si>
  <si>
    <t>Штука</t>
  </si>
  <si>
    <t>11085</t>
  </si>
  <si>
    <t>Акционерное общество "Челябинскгоргаз"</t>
  </si>
  <si>
    <t>454087, г Челябинск, ул Рылеева д 8</t>
  </si>
  <si>
    <t>f25bd56f-48fe-40eb-ba8d-f4b00dfc3814</t>
  </si>
  <si>
    <t>Заглушка стальная эллиптическая D273</t>
  </si>
  <si>
    <t>2fb8b3c1-e1ee-4401-be64-2a1c5ea7eb85</t>
  </si>
  <si>
    <t>Заглушка стальная эллиптическая D426</t>
  </si>
  <si>
    <t>8fe81f01-cbcf-4140-b618-1c6f75df0c24</t>
  </si>
  <si>
    <t>Заглушка стальная эллиптическая</t>
  </si>
  <si>
    <t>db84024a-553b-465d-94bc-aeb4aff3f952</t>
  </si>
  <si>
    <t>208f2150-33be-4193-9510-8b5361cd1eba</t>
  </si>
  <si>
    <t>Отвод стальной бесшовный 90град.D89х3.5</t>
  </si>
  <si>
    <t>da428ac0-37c6-47f2-8742-3493ef356e3d</t>
  </si>
  <si>
    <t>Отвод стальной</t>
  </si>
  <si>
    <t>765f076a-82a6-49b6-a80e-c424f777439c</t>
  </si>
  <si>
    <t>Отвод стальной бесшовный 90град.D219х5 ГОСТ 17375-2001</t>
  </si>
  <si>
    <t>d43889b8-d88b-4568-9f38-befe2a96270b</t>
  </si>
  <si>
    <t>Отвод стальной бесшовный 90град.D273х7.0 ГОСТ 17375-2001</t>
  </si>
  <si>
    <t>f777363a-0c91-4adb-96d8-95a3a063c3eb</t>
  </si>
  <si>
    <t>Переход стальной концентрический</t>
  </si>
  <si>
    <t>4b89c170-6e37-48ee-b831-eb7f8aa19d3d</t>
  </si>
  <si>
    <t>Переход стальной концентрический бесшовный D108х3.5-89х3.5 ГОСТ 17378-2001</t>
  </si>
  <si>
    <t>89253d8c-4180-44b2-9805-8b8c8391d125</t>
  </si>
  <si>
    <t>Переход стальной концентрический бесшовный</t>
  </si>
  <si>
    <t>e5b464b5-eca8-4f1a-bbce-2ecb0c70b4e6</t>
  </si>
  <si>
    <t>505184f5-af52-472f-8041-d13c8aaa5819</t>
  </si>
  <si>
    <t>4428885f-e607-4a1a-869a-ee772fcb521d</t>
  </si>
  <si>
    <t>Переход стальной концентрический бесшовный D219х6.0-159х4.5 ГОСТ 17378-2001</t>
  </si>
  <si>
    <t>9d93708c-5e4a-4824-8997-419561debacd</t>
  </si>
  <si>
    <t>Переход стальной концентрический бесшовный D273х7.0-219х6.0 ГОСТ 17378-2001</t>
  </si>
  <si>
    <t>9922c564-a67b-49d1-9533-89d4499f9b37</t>
  </si>
  <si>
    <t>3ada1866-31db-439c-95fe-645ed72f3694</t>
  </si>
  <si>
    <t>Переход стальной концентрический бесшовный D76х3.5-57х3.5 ГОСТ 17378-2001</t>
  </si>
  <si>
    <t>e848709b-531e-4a41-bc04-207fded19574</t>
  </si>
  <si>
    <t>Переход стальной концентрический бесшовный D89х3.5-57х3.0 ГОСТ 17378-2001</t>
  </si>
  <si>
    <t>1bacf0fe-e4fa-4d12-b540-72dd398e9811</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</si>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</sst>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30"/>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215</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232271</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IF(SUM(AI9:AI34)*100/MAX(SUM(AA10:AA31),1)&lt;50,"В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64</v>
      </c>
      <c r="D11" s="94" t="s">
        <v>176</v>
      </c>
      <c r="E11" s="116" t="s">
        <v>45</v>
      </c>
      <c r="F11" s="106" t="s">
        <v>45</v>
      </c>
      <c r="G11" s="118" t="s">
        <v>159</v>
      </c>
      <c r="H11" s="117" t="s">
        <v>159</v>
      </c>
      <c r="I11" s="95"/>
      <c r="J11" s="96" t="s">
        <v>177</v>
      </c>
      <c r="K11" s="96" t="s">
        <v>177</v>
      </c>
      <c r="L11" s="93" t="s">
        <v>178</v>
      </c>
      <c r="M11" s="93">
        <v>2</v>
      </c>
      <c r="N11" s="93" t="s">
        <v>179</v>
      </c>
      <c r="O11" s="97">
        <v>2</v>
      </c>
      <c r="P11" s="93" t="s">
        <v>180</v>
      </c>
      <c r="Q11" s="93" t="s">
        <v>181</v>
      </c>
      <c r="R11" s="106" t="s">
        <v>174</v>
      </c>
      <c r="S11" s="98">
        <v>552</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30" si="0">Y11</f>
        <v>0</v>
      </c>
      <c r="AB11" s="102">
        <f t="shared" ref="AB11:AB30" si="1">X11</f>
        <v>0</v>
      </c>
      <c r="AC11" s="102">
        <f t="shared" ref="AC11:AC30" si="2">W11</f>
        <v>0</v>
      </c>
      <c r="AD11" s="103">
        <f t="shared" ref="AD11:AD30"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30</v>
      </c>
      <c r="D12" s="94" t="s">
        <v>183</v>
      </c>
      <c r="E12" s="116" t="s">
        <v>45</v>
      </c>
      <c r="F12" s="106" t="s">
        <v>45</v>
      </c>
      <c r="G12" s="118" t="s">
        <v>159</v>
      </c>
      <c r="H12" s="117" t="s">
        <v>159</v>
      </c>
      <c r="I12" s="95"/>
      <c r="J12" s="96" t="s">
        <v>177</v>
      </c>
      <c r="K12" s="96" t="s">
        <v>177</v>
      </c>
      <c r="L12" s="93" t="s">
        <v>178</v>
      </c>
      <c r="M12" s="93">
        <v>2</v>
      </c>
      <c r="N12" s="93" t="s">
        <v>179</v>
      </c>
      <c r="O12" s="97">
        <v>2</v>
      </c>
      <c r="P12" s="93" t="s">
        <v>180</v>
      </c>
      <c r="Q12" s="93" t="s">
        <v>181</v>
      </c>
      <c r="R12" s="106" t="s">
        <v>174</v>
      </c>
      <c r="S12" s="98">
        <v>2332</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A13" s="93" t="s">
        <v>184</v>
      </c>
      <c r="B13" s="93">
        <v>3</v>
      </c>
      <c r="C13" s="93">
        <v>26</v>
      </c>
      <c r="D13" s="94" t="s">
        <v>185</v>
      </c>
      <c r="E13" s="116" t="s">
        <v>45</v>
      </c>
      <c r="F13" s="106" t="s">
        <v>45</v>
      </c>
      <c r="G13" s="118" t="s">
        <v>159</v>
      </c>
      <c r="H13" s="117" t="s">
        <v>159</v>
      </c>
      <c r="I13" s="95"/>
      <c r="J13" s="96" t="s">
        <v>177</v>
      </c>
      <c r="K13" s="96" t="s">
        <v>177</v>
      </c>
      <c r="L13" s="93" t="s">
        <v>178</v>
      </c>
      <c r="M13" s="93">
        <v>2</v>
      </c>
      <c r="N13" s="93" t="s">
        <v>179</v>
      </c>
      <c r="O13" s="97">
        <v>2</v>
      </c>
      <c r="P13" s="93" t="s">
        <v>180</v>
      </c>
      <c r="Q13" s="93" t="s">
        <v>181</v>
      </c>
      <c r="R13" s="106" t="s">
        <v>174</v>
      </c>
      <c r="S13" s="98">
        <v>6752</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186</v>
      </c>
      <c r="B14" s="93">
        <v>4</v>
      </c>
      <c r="C14" s="93">
        <v>52353</v>
      </c>
      <c r="D14" s="94" t="s">
        <v>187</v>
      </c>
      <c r="E14" s="116" t="s">
        <v>45</v>
      </c>
      <c r="F14" s="106" t="s">
        <v>45</v>
      </c>
      <c r="G14" s="118" t="s">
        <v>159</v>
      </c>
      <c r="H14" s="117" t="s">
        <v>159</v>
      </c>
      <c r="I14" s="95"/>
      <c r="J14" s="96" t="s">
        <v>177</v>
      </c>
      <c r="K14" s="96" t="s">
        <v>177</v>
      </c>
      <c r="L14" s="93" t="s">
        <v>178</v>
      </c>
      <c r="M14" s="93">
        <v>2</v>
      </c>
      <c r="N14" s="93" t="s">
        <v>179</v>
      </c>
      <c r="O14" s="97">
        <v>2</v>
      </c>
      <c r="P14" s="93" t="s">
        <v>180</v>
      </c>
      <c r="Q14" s="93" t="s">
        <v>181</v>
      </c>
      <c r="R14" s="106" t="s">
        <v>174</v>
      </c>
      <c r="S14" s="98">
        <v>27626</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188</v>
      </c>
      <c r="B15" s="93">
        <v>5</v>
      </c>
      <c r="C15" s="93">
        <v>52354</v>
      </c>
      <c r="D15" s="94" t="s">
        <v>187</v>
      </c>
      <c r="E15" s="116" t="s">
        <v>45</v>
      </c>
      <c r="F15" s="106" t="s">
        <v>45</v>
      </c>
      <c r="G15" s="118" t="s">
        <v>159</v>
      </c>
      <c r="H15" s="117" t="s">
        <v>159</v>
      </c>
      <c r="I15" s="95"/>
      <c r="J15" s="96" t="s">
        <v>177</v>
      </c>
      <c r="K15" s="96" t="s">
        <v>177</v>
      </c>
      <c r="L15" s="93" t="s">
        <v>178</v>
      </c>
      <c r="M15" s="93">
        <v>2</v>
      </c>
      <c r="N15" s="93" t="s">
        <v>179</v>
      </c>
      <c r="O15" s="97">
        <v>2</v>
      </c>
      <c r="P15" s="93" t="s">
        <v>180</v>
      </c>
      <c r="Q15" s="93" t="s">
        <v>181</v>
      </c>
      <c r="R15" s="106" t="s">
        <v>174</v>
      </c>
      <c r="S15" s="98">
        <v>42972</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A16" s="93" t="s">
        <v>189</v>
      </c>
      <c r="B16" s="93">
        <v>6</v>
      </c>
      <c r="C16" s="93">
        <v>225</v>
      </c>
      <c r="D16" s="94" t="s">
        <v>190</v>
      </c>
      <c r="E16" s="116" t="s">
        <v>45</v>
      </c>
      <c r="F16" s="106" t="s">
        <v>45</v>
      </c>
      <c r="G16" s="118" t="s">
        <v>159</v>
      </c>
      <c r="H16" s="117" t="s">
        <v>159</v>
      </c>
      <c r="I16" s="95"/>
      <c r="J16" s="96" t="s">
        <v>177</v>
      </c>
      <c r="K16" s="96" t="s">
        <v>177</v>
      </c>
      <c r="L16" s="93" t="s">
        <v>178</v>
      </c>
      <c r="M16" s="93">
        <v>20</v>
      </c>
      <c r="N16" s="93" t="s">
        <v>179</v>
      </c>
      <c r="O16" s="97">
        <v>20</v>
      </c>
      <c r="P16" s="93" t="s">
        <v>180</v>
      </c>
      <c r="Q16" s="93" t="s">
        <v>181</v>
      </c>
      <c r="R16" s="106" t="s">
        <v>174</v>
      </c>
      <c r="S16" s="98">
        <v>4900</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0</v>
      </c>
      <c r="AI16" s="104">
        <f>AA16*AH16</f>
        <v>0</v>
      </c>
    </row>
    <row r="17" spans="1:35" ht="50.1" customHeight="1" x14ac:dyDescent="0.25">
      <c r="A17" s="93" t="s">
        <v>191</v>
      </c>
      <c r="B17" s="93">
        <v>7</v>
      </c>
      <c r="C17" s="93">
        <v>303</v>
      </c>
      <c r="D17" s="94" t="s">
        <v>192</v>
      </c>
      <c r="E17" s="116" t="s">
        <v>45</v>
      </c>
      <c r="F17" s="106" t="s">
        <v>45</v>
      </c>
      <c r="G17" s="118" t="s">
        <v>159</v>
      </c>
      <c r="H17" s="117" t="s">
        <v>159</v>
      </c>
      <c r="I17" s="95"/>
      <c r="J17" s="96" t="s">
        <v>177</v>
      </c>
      <c r="K17" s="96" t="s">
        <v>177</v>
      </c>
      <c r="L17" s="93" t="s">
        <v>178</v>
      </c>
      <c r="M17" s="93">
        <v>2</v>
      </c>
      <c r="N17" s="93" t="s">
        <v>179</v>
      </c>
      <c r="O17" s="97">
        <v>2</v>
      </c>
      <c r="P17" s="93" t="s">
        <v>180</v>
      </c>
      <c r="Q17" s="93" t="s">
        <v>181</v>
      </c>
      <c r="R17" s="106" t="s">
        <v>174</v>
      </c>
      <c r="S17" s="98">
        <v>2424</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0</v>
      </c>
      <c r="AI17" s="104">
        <f>AA17*AH17</f>
        <v>0</v>
      </c>
    </row>
    <row r="18" spans="1:35" ht="50.1" customHeight="1" x14ac:dyDescent="0.25">
      <c r="A18" s="93" t="s">
        <v>193</v>
      </c>
      <c r="B18" s="93">
        <v>8</v>
      </c>
      <c r="C18" s="93">
        <v>28518</v>
      </c>
      <c r="D18" s="94" t="s">
        <v>194</v>
      </c>
      <c r="E18" s="116" t="s">
        <v>45</v>
      </c>
      <c r="F18" s="106" t="s">
        <v>45</v>
      </c>
      <c r="G18" s="118" t="s">
        <v>159</v>
      </c>
      <c r="H18" s="117" t="s">
        <v>159</v>
      </c>
      <c r="I18" s="95"/>
      <c r="J18" s="96" t="s">
        <v>177</v>
      </c>
      <c r="K18" s="96" t="s">
        <v>177</v>
      </c>
      <c r="L18" s="93" t="s">
        <v>178</v>
      </c>
      <c r="M18" s="93">
        <v>3</v>
      </c>
      <c r="N18" s="93" t="s">
        <v>179</v>
      </c>
      <c r="O18" s="97">
        <v>3</v>
      </c>
      <c r="P18" s="93" t="s">
        <v>180</v>
      </c>
      <c r="Q18" s="93" t="s">
        <v>181</v>
      </c>
      <c r="R18" s="106" t="s">
        <v>174</v>
      </c>
      <c r="S18" s="98">
        <v>7596</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0</v>
      </c>
      <c r="AI18" s="104">
        <f>AA18*AH18</f>
        <v>0</v>
      </c>
    </row>
    <row r="19" spans="1:35" ht="50.1" customHeight="1" x14ac:dyDescent="0.25">
      <c r="A19" s="93" t="s">
        <v>195</v>
      </c>
      <c r="B19" s="93">
        <v>9</v>
      </c>
      <c r="C19" s="93">
        <v>305</v>
      </c>
      <c r="D19" s="94" t="s">
        <v>196</v>
      </c>
      <c r="E19" s="116" t="s">
        <v>45</v>
      </c>
      <c r="F19" s="106" t="s">
        <v>45</v>
      </c>
      <c r="G19" s="118" t="s">
        <v>159</v>
      </c>
      <c r="H19" s="117" t="s">
        <v>159</v>
      </c>
      <c r="I19" s="95"/>
      <c r="J19" s="96" t="s">
        <v>177</v>
      </c>
      <c r="K19" s="96" t="s">
        <v>177</v>
      </c>
      <c r="L19" s="93" t="s">
        <v>178</v>
      </c>
      <c r="M19" s="93">
        <v>2</v>
      </c>
      <c r="N19" s="93" t="s">
        <v>179</v>
      </c>
      <c r="O19" s="97">
        <v>2</v>
      </c>
      <c r="P19" s="93" t="s">
        <v>180</v>
      </c>
      <c r="Q19" s="93" t="s">
        <v>181</v>
      </c>
      <c r="R19" s="106" t="s">
        <v>174</v>
      </c>
      <c r="S19" s="98">
        <v>10744</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0</v>
      </c>
      <c r="AI19" s="104">
        <f>AA19*AH19</f>
        <v>0</v>
      </c>
    </row>
    <row r="20" spans="1:35" ht="50.1" customHeight="1" x14ac:dyDescent="0.25">
      <c r="A20" s="93" t="s">
        <v>197</v>
      </c>
      <c r="B20" s="93">
        <v>10</v>
      </c>
      <c r="C20" s="93">
        <v>384</v>
      </c>
      <c r="D20" s="94" t="s">
        <v>198</v>
      </c>
      <c r="E20" s="116" t="s">
        <v>45</v>
      </c>
      <c r="F20" s="106" t="s">
        <v>45</v>
      </c>
      <c r="G20" s="118" t="s">
        <v>159</v>
      </c>
      <c r="H20" s="117" t="s">
        <v>159</v>
      </c>
      <c r="I20" s="95"/>
      <c r="J20" s="96" t="s">
        <v>177</v>
      </c>
      <c r="K20" s="96" t="s">
        <v>177</v>
      </c>
      <c r="L20" s="93" t="s">
        <v>178</v>
      </c>
      <c r="M20" s="93">
        <v>20</v>
      </c>
      <c r="N20" s="93" t="s">
        <v>179</v>
      </c>
      <c r="O20" s="97">
        <v>20</v>
      </c>
      <c r="P20" s="93" t="s">
        <v>180</v>
      </c>
      <c r="Q20" s="93" t="s">
        <v>181</v>
      </c>
      <c r="R20" s="106" t="s">
        <v>174</v>
      </c>
      <c r="S20" s="98">
        <v>3680</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0</v>
      </c>
      <c r="AI20" s="104">
        <f>AA20*AH20</f>
        <v>0</v>
      </c>
    </row>
    <row r="21" spans="1:35" ht="50.1" customHeight="1" x14ac:dyDescent="0.25">
      <c r="A21" s="93" t="s">
        <v>199</v>
      </c>
      <c r="B21" s="93">
        <v>11</v>
      </c>
      <c r="C21" s="93">
        <v>386</v>
      </c>
      <c r="D21" s="94" t="s">
        <v>200</v>
      </c>
      <c r="E21" s="116" t="s">
        <v>45</v>
      </c>
      <c r="F21" s="106" t="s">
        <v>45</v>
      </c>
      <c r="G21" s="118" t="s">
        <v>159</v>
      </c>
      <c r="H21" s="117" t="s">
        <v>159</v>
      </c>
      <c r="I21" s="95"/>
      <c r="J21" s="96" t="s">
        <v>177</v>
      </c>
      <c r="K21" s="96" t="s">
        <v>177</v>
      </c>
      <c r="L21" s="93" t="s">
        <v>178</v>
      </c>
      <c r="M21" s="93">
        <v>20</v>
      </c>
      <c r="N21" s="93" t="s">
        <v>179</v>
      </c>
      <c r="O21" s="97">
        <v>20</v>
      </c>
      <c r="P21" s="93" t="s">
        <v>180</v>
      </c>
      <c r="Q21" s="93" t="s">
        <v>181</v>
      </c>
      <c r="R21" s="106" t="s">
        <v>174</v>
      </c>
      <c r="S21" s="98">
        <v>3540</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0</v>
      </c>
      <c r="AI21" s="104">
        <f>AA21*AH21</f>
        <v>0</v>
      </c>
    </row>
    <row r="22" spans="1:35" ht="50.1" customHeight="1" x14ac:dyDescent="0.25">
      <c r="A22" s="93" t="s">
        <v>201</v>
      </c>
      <c r="B22" s="93">
        <v>12</v>
      </c>
      <c r="C22" s="93">
        <v>58</v>
      </c>
      <c r="D22" s="94" t="s">
        <v>202</v>
      </c>
      <c r="E22" s="116" t="s">
        <v>45</v>
      </c>
      <c r="F22" s="106" t="s">
        <v>45</v>
      </c>
      <c r="G22" s="118" t="s">
        <v>159</v>
      </c>
      <c r="H22" s="117" t="s">
        <v>159</v>
      </c>
      <c r="I22" s="95"/>
      <c r="J22" s="96" t="s">
        <v>177</v>
      </c>
      <c r="K22" s="96" t="s">
        <v>177</v>
      </c>
      <c r="L22" s="93" t="s">
        <v>178</v>
      </c>
      <c r="M22" s="93">
        <v>10</v>
      </c>
      <c r="N22" s="93" t="s">
        <v>179</v>
      </c>
      <c r="O22" s="97">
        <v>10</v>
      </c>
      <c r="P22" s="93" t="s">
        <v>180</v>
      </c>
      <c r="Q22" s="93" t="s">
        <v>181</v>
      </c>
      <c r="R22" s="106" t="s">
        <v>174</v>
      </c>
      <c r="S22" s="98">
        <v>6750</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0</v>
      </c>
      <c r="AI22" s="104">
        <f>AA22*AH22</f>
        <v>0</v>
      </c>
    </row>
    <row r="23" spans="1:35" ht="50.1" customHeight="1" x14ac:dyDescent="0.25">
      <c r="A23" s="93" t="s">
        <v>203</v>
      </c>
      <c r="B23" s="93">
        <v>13</v>
      </c>
      <c r="C23" s="93">
        <v>10</v>
      </c>
      <c r="D23" s="94" t="s">
        <v>198</v>
      </c>
      <c r="E23" s="116" t="s">
        <v>45</v>
      </c>
      <c r="F23" s="106" t="s">
        <v>45</v>
      </c>
      <c r="G23" s="118" t="s">
        <v>159</v>
      </c>
      <c r="H23" s="117" t="s">
        <v>159</v>
      </c>
      <c r="I23" s="95"/>
      <c r="J23" s="96" t="s">
        <v>177</v>
      </c>
      <c r="K23" s="96" t="s">
        <v>177</v>
      </c>
      <c r="L23" s="93" t="s">
        <v>178</v>
      </c>
      <c r="M23" s="93">
        <v>20</v>
      </c>
      <c r="N23" s="93" t="s">
        <v>179</v>
      </c>
      <c r="O23" s="97">
        <v>20</v>
      </c>
      <c r="P23" s="93" t="s">
        <v>180</v>
      </c>
      <c r="Q23" s="93" t="s">
        <v>181</v>
      </c>
      <c r="R23" s="106" t="s">
        <v>174</v>
      </c>
      <c r="S23" s="98">
        <v>5080</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0</v>
      </c>
      <c r="AI23" s="104">
        <f>AA23*AH23</f>
        <v>0</v>
      </c>
    </row>
    <row r="24" spans="1:35" ht="50.1" customHeight="1" x14ac:dyDescent="0.25">
      <c r="A24" s="93" t="s">
        <v>204</v>
      </c>
      <c r="B24" s="93">
        <v>14</v>
      </c>
      <c r="C24" s="93">
        <v>11</v>
      </c>
      <c r="D24" s="94" t="s">
        <v>198</v>
      </c>
      <c r="E24" s="116" t="s">
        <v>45</v>
      </c>
      <c r="F24" s="106" t="s">
        <v>45</v>
      </c>
      <c r="G24" s="118" t="s">
        <v>159</v>
      </c>
      <c r="H24" s="117" t="s">
        <v>159</v>
      </c>
      <c r="I24" s="95"/>
      <c r="J24" s="96" t="s">
        <v>177</v>
      </c>
      <c r="K24" s="96" t="s">
        <v>177</v>
      </c>
      <c r="L24" s="93" t="s">
        <v>178</v>
      </c>
      <c r="M24" s="93">
        <v>10</v>
      </c>
      <c r="N24" s="93" t="s">
        <v>179</v>
      </c>
      <c r="O24" s="97">
        <v>10</v>
      </c>
      <c r="P24" s="93" t="s">
        <v>180</v>
      </c>
      <c r="Q24" s="93" t="s">
        <v>181</v>
      </c>
      <c r="R24" s="106" t="s">
        <v>174</v>
      </c>
      <c r="S24" s="98">
        <v>3080</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0</v>
      </c>
      <c r="AI24" s="104">
        <f>AA24*AH24</f>
        <v>0</v>
      </c>
    </row>
    <row r="25" spans="1:35" ht="50.1" customHeight="1" x14ac:dyDescent="0.25">
      <c r="A25" s="93" t="s">
        <v>205</v>
      </c>
      <c r="B25" s="93">
        <v>15</v>
      </c>
      <c r="C25" s="93">
        <v>3</v>
      </c>
      <c r="D25" s="94" t="s">
        <v>206</v>
      </c>
      <c r="E25" s="116" t="s">
        <v>45</v>
      </c>
      <c r="F25" s="106" t="s">
        <v>45</v>
      </c>
      <c r="G25" s="118" t="s">
        <v>159</v>
      </c>
      <c r="H25" s="117" t="s">
        <v>159</v>
      </c>
      <c r="I25" s="95"/>
      <c r="J25" s="96" t="s">
        <v>177</v>
      </c>
      <c r="K25" s="96" t="s">
        <v>177</v>
      </c>
      <c r="L25" s="93" t="s">
        <v>178</v>
      </c>
      <c r="M25" s="93">
        <v>2</v>
      </c>
      <c r="N25" s="93" t="s">
        <v>179</v>
      </c>
      <c r="O25" s="97">
        <v>2</v>
      </c>
      <c r="P25" s="93" t="s">
        <v>180</v>
      </c>
      <c r="Q25" s="93" t="s">
        <v>181</v>
      </c>
      <c r="R25" s="106" t="s">
        <v>174</v>
      </c>
      <c r="S25" s="98">
        <v>2394</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0</v>
      </c>
      <c r="AI25" s="104">
        <f>AA25*AH25</f>
        <v>0</v>
      </c>
    </row>
    <row r="26" spans="1:35" ht="50.1" customHeight="1" x14ac:dyDescent="0.25">
      <c r="A26" s="93" t="s">
        <v>207</v>
      </c>
      <c r="B26" s="93">
        <v>16</v>
      </c>
      <c r="C26" s="93">
        <v>39</v>
      </c>
      <c r="D26" s="94" t="s">
        <v>208</v>
      </c>
      <c r="E26" s="116" t="s">
        <v>45</v>
      </c>
      <c r="F26" s="106" t="s">
        <v>45</v>
      </c>
      <c r="G26" s="118" t="s">
        <v>159</v>
      </c>
      <c r="H26" s="117" t="s">
        <v>159</v>
      </c>
      <c r="I26" s="95"/>
      <c r="J26" s="96" t="s">
        <v>177</v>
      </c>
      <c r="K26" s="96" t="s">
        <v>177</v>
      </c>
      <c r="L26" s="93" t="s">
        <v>178</v>
      </c>
      <c r="M26" s="93">
        <v>1</v>
      </c>
      <c r="N26" s="93" t="s">
        <v>179</v>
      </c>
      <c r="O26" s="97">
        <v>1</v>
      </c>
      <c r="P26" s="93" t="s">
        <v>180</v>
      </c>
      <c r="Q26" s="93" t="s">
        <v>181</v>
      </c>
      <c r="R26" s="106" t="s">
        <v>174</v>
      </c>
      <c r="S26" s="98">
        <v>1688</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0</v>
      </c>
      <c r="AI26" s="104">
        <f>AA26*AH26</f>
        <v>0</v>
      </c>
    </row>
    <row r="27" spans="1:35" ht="50.1" customHeight="1" x14ac:dyDescent="0.25">
      <c r="A27" s="93" t="s">
        <v>209</v>
      </c>
      <c r="B27" s="93">
        <v>17</v>
      </c>
      <c r="C27" s="93">
        <v>52484</v>
      </c>
      <c r="D27" s="94" t="s">
        <v>202</v>
      </c>
      <c r="E27" s="116" t="s">
        <v>45</v>
      </c>
      <c r="F27" s="106" t="s">
        <v>45</v>
      </c>
      <c r="G27" s="118" t="s">
        <v>159</v>
      </c>
      <c r="H27" s="117" t="s">
        <v>159</v>
      </c>
      <c r="I27" s="95"/>
      <c r="J27" s="96" t="s">
        <v>177</v>
      </c>
      <c r="K27" s="96" t="s">
        <v>177</v>
      </c>
      <c r="L27" s="93" t="s">
        <v>178</v>
      </c>
      <c r="M27" s="93">
        <v>10</v>
      </c>
      <c r="N27" s="93" t="s">
        <v>179</v>
      </c>
      <c r="O27" s="97">
        <v>10</v>
      </c>
      <c r="P27" s="93" t="s">
        <v>180</v>
      </c>
      <c r="Q27" s="93" t="s">
        <v>181</v>
      </c>
      <c r="R27" s="106" t="s">
        <v>174</v>
      </c>
      <c r="S27" s="98">
        <v>700</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0</v>
      </c>
      <c r="AI27" s="104">
        <f>AA27*AH27</f>
        <v>0</v>
      </c>
    </row>
    <row r="28" spans="1:35" ht="50.1" customHeight="1" x14ac:dyDescent="0.25">
      <c r="A28" s="93" t="s">
        <v>210</v>
      </c>
      <c r="B28" s="93">
        <v>18</v>
      </c>
      <c r="C28" s="93">
        <v>21</v>
      </c>
      <c r="D28" s="94" t="s">
        <v>211</v>
      </c>
      <c r="E28" s="116" t="s">
        <v>45</v>
      </c>
      <c r="F28" s="106" t="s">
        <v>45</v>
      </c>
      <c r="G28" s="118" t="s">
        <v>159</v>
      </c>
      <c r="H28" s="117" t="s">
        <v>159</v>
      </c>
      <c r="I28" s="95"/>
      <c r="J28" s="96" t="s">
        <v>177</v>
      </c>
      <c r="K28" s="96" t="s">
        <v>177</v>
      </c>
      <c r="L28" s="93" t="s">
        <v>178</v>
      </c>
      <c r="M28" s="93">
        <v>20</v>
      </c>
      <c r="N28" s="93" t="s">
        <v>179</v>
      </c>
      <c r="O28" s="97">
        <v>20</v>
      </c>
      <c r="P28" s="93" t="s">
        <v>180</v>
      </c>
      <c r="Q28" s="93" t="s">
        <v>181</v>
      </c>
      <c r="R28" s="106" t="s">
        <v>174</v>
      </c>
      <c r="S28" s="98">
        <v>2460</v>
      </c>
      <c r="T28" s="99">
        <v>0</v>
      </c>
      <c r="U28" s="100" t="s">
        <v>158</v>
      </c>
      <c r="V28" s="98">
        <v>0</v>
      </c>
      <c r="W28" s="101">
        <f>ROUND(ROUND(T28,2)*ROUND(M28,3),2)</f>
        <v>0</v>
      </c>
      <c r="X28" s="101">
        <f>ROUND(W28*IF(UPPER(U28)="20%",20,1)*IF(UPPER(U28)="10%",10,1)*IF(UPPER(U28)="НДС не облагается",0,1)/100,2)</f>
        <v>0</v>
      </c>
      <c r="Y28" s="101">
        <f>ROUND(X28+W28,2)</f>
        <v>0</v>
      </c>
      <c r="Z28" s="102">
        <f>IF(T28&gt;IF(V28=0,T28,V28),1,0)</f>
        <v>0</v>
      </c>
      <c r="AA28" s="102">
        <f t="shared" si="0"/>
        <v>0</v>
      </c>
      <c r="AB28" s="102">
        <f t="shared" si="1"/>
        <v>0</v>
      </c>
      <c r="AC28" s="102">
        <f t="shared" si="2"/>
        <v>0</v>
      </c>
      <c r="AD28" s="103">
        <f t="shared" si="3"/>
        <v>1</v>
      </c>
      <c r="AE28" s="103">
        <f>IF(AND(E28="Да",OR(AND(F28 = "Да",ISBLANK(G28)),AND(F28 = "Да", G28 = "В соответствии с техническим заданием"),AND(F28 = "Нет",NOT(G28 = "В соответствии с техническим заданием")))),1,0)</f>
        <v>0</v>
      </c>
      <c r="AF28" s="104">
        <f>IF(AND(E28="Да",OR(AND(F28 = "Да",ISBLANK(H28)),AND(F28 = "Да", H28 = "В соответствии с техническим заданием"),AND(F28 = "Нет",NOT(H28 = "В соответствии с техническим заданием")))),1,0)</f>
        <v>0</v>
      </c>
      <c r="AG28" s="104">
        <f>IF(OR(AND(E28="Нет",F28="Нет"),AND(E28="Да",F28="Нет"),AND(E28="Да",F28="Да")),0,1)</f>
        <v>0</v>
      </c>
      <c r="AH28" s="104">
        <f>IF(AND(R28="Россия"),1,0)</f>
        <v>0</v>
      </c>
      <c r="AI28" s="104">
        <f>AA28*AH28</f>
        <v>0</v>
      </c>
    </row>
    <row r="29" spans="1:35" ht="50.1" customHeight="1" x14ac:dyDescent="0.25">
      <c r="A29" s="93" t="s">
        <v>212</v>
      </c>
      <c r="B29" s="93">
        <v>19</v>
      </c>
      <c r="C29" s="93">
        <v>98</v>
      </c>
      <c r="D29" s="94" t="s">
        <v>213</v>
      </c>
      <c r="E29" s="116" t="s">
        <v>45</v>
      </c>
      <c r="F29" s="106" t="s">
        <v>45</v>
      </c>
      <c r="G29" s="118" t="s">
        <v>159</v>
      </c>
      <c r="H29" s="117" t="s">
        <v>159</v>
      </c>
      <c r="I29" s="95"/>
      <c r="J29" s="96" t="s">
        <v>177</v>
      </c>
      <c r="K29" s="96" t="s">
        <v>177</v>
      </c>
      <c r="L29" s="93" t="s">
        <v>178</v>
      </c>
      <c r="M29" s="93">
        <v>10</v>
      </c>
      <c r="N29" s="93" t="s">
        <v>179</v>
      </c>
      <c r="O29" s="97">
        <v>10</v>
      </c>
      <c r="P29" s="93" t="s">
        <v>180</v>
      </c>
      <c r="Q29" s="93" t="s">
        <v>181</v>
      </c>
      <c r="R29" s="106" t="s">
        <v>174</v>
      </c>
      <c r="S29" s="98">
        <v>1230</v>
      </c>
      <c r="T29" s="99">
        <v>0</v>
      </c>
      <c r="U29" s="100" t="s">
        <v>158</v>
      </c>
      <c r="V29" s="98">
        <v>0</v>
      </c>
      <c r="W29" s="101">
        <f>ROUND(ROUND(T29,2)*ROUND(M29,3),2)</f>
        <v>0</v>
      </c>
      <c r="X29" s="101">
        <f>ROUND(W29*IF(UPPER(U29)="20%",20,1)*IF(UPPER(U29)="10%",10,1)*IF(UPPER(U29)="НДС не облагается",0,1)/100,2)</f>
        <v>0</v>
      </c>
      <c r="Y29" s="101">
        <f>ROUND(X29+W29,2)</f>
        <v>0</v>
      </c>
      <c r="Z29" s="102">
        <f>IF(T29&gt;IF(V29=0,T29,V29),1,0)</f>
        <v>0</v>
      </c>
      <c r="AA29" s="102">
        <f t="shared" si="0"/>
        <v>0</v>
      </c>
      <c r="AB29" s="102">
        <f t="shared" si="1"/>
        <v>0</v>
      </c>
      <c r="AC29" s="102">
        <f t="shared" si="2"/>
        <v>0</v>
      </c>
      <c r="AD29" s="103">
        <f t="shared" si="3"/>
        <v>1</v>
      </c>
      <c r="AE29" s="103">
        <f>IF(AND(E29="Да",OR(AND(F29 = "Да",ISBLANK(G29)),AND(F29 = "Да", G29 = "В соответствии с техническим заданием"),AND(F29 = "Нет",NOT(G29 = "В соответствии с техническим заданием")))),1,0)</f>
        <v>0</v>
      </c>
      <c r="AF29" s="104">
        <f>IF(AND(E29="Да",OR(AND(F29 = "Да",ISBLANK(H29)),AND(F29 = "Да", H29 = "В соответствии с техническим заданием"),AND(F29 = "Нет",NOT(H29 = "В соответствии с техническим заданием")))),1,0)</f>
        <v>0</v>
      </c>
      <c r="AG29" s="104">
        <f>IF(OR(AND(E29="Нет",F29="Нет"),AND(E29="Да",F29="Нет"),AND(E29="Да",F29="Да")),0,1)</f>
        <v>0</v>
      </c>
      <c r="AH29" s="104">
        <f>IF(AND(R29="Россия"),1,0)</f>
        <v>0</v>
      </c>
      <c r="AI29" s="104">
        <f>AA29*AH29</f>
        <v>0</v>
      </c>
    </row>
    <row r="30" spans="1:35" ht="50.1" customHeight="1" x14ac:dyDescent="0.25">
      <c r="A30" s="93" t="s">
        <v>214</v>
      </c>
      <c r="B30" s="93">
        <v>20</v>
      </c>
      <c r="C30" s="93">
        <v>52532</v>
      </c>
      <c r="D30" s="94" t="s">
        <v>202</v>
      </c>
      <c r="E30" s="116" t="s">
        <v>45</v>
      </c>
      <c r="F30" s="106" t="s">
        <v>45</v>
      </c>
      <c r="G30" s="118" t="s">
        <v>159</v>
      </c>
      <c r="H30" s="117" t="s">
        <v>159</v>
      </c>
      <c r="I30" s="95"/>
      <c r="J30" s="96" t="s">
        <v>177</v>
      </c>
      <c r="K30" s="96" t="s">
        <v>177</v>
      </c>
      <c r="L30" s="93" t="s">
        <v>178</v>
      </c>
      <c r="M30" s="93">
        <v>10</v>
      </c>
      <c r="N30" s="93" t="s">
        <v>179</v>
      </c>
      <c r="O30" s="97">
        <v>10</v>
      </c>
      <c r="P30" s="93" t="s">
        <v>180</v>
      </c>
      <c r="Q30" s="93" t="s">
        <v>181</v>
      </c>
      <c r="R30" s="106" t="s">
        <v>174</v>
      </c>
      <c r="S30" s="98">
        <v>1000</v>
      </c>
      <c r="T30" s="99">
        <v>0</v>
      </c>
      <c r="U30" s="100" t="s">
        <v>158</v>
      </c>
      <c r="V30" s="98">
        <v>0</v>
      </c>
      <c r="W30" s="101">
        <f>ROUND(ROUND(T30,2)*ROUND(M30,3),2)</f>
        <v>0</v>
      </c>
      <c r="X30" s="101">
        <f>ROUND(W30*IF(UPPER(U30)="20%",20,1)*IF(UPPER(U30)="10%",10,1)*IF(UPPER(U30)="НДС не облагается",0,1)/100,2)</f>
        <v>0</v>
      </c>
      <c r="Y30" s="101">
        <f>ROUND(X30+W30,2)</f>
        <v>0</v>
      </c>
      <c r="Z30" s="102">
        <f>IF(T30&gt;IF(V30=0,T30,V30),1,0)</f>
        <v>0</v>
      </c>
      <c r="AA30" s="102">
        <f t="shared" si="0"/>
        <v>0</v>
      </c>
      <c r="AB30" s="102">
        <f t="shared" si="1"/>
        <v>0</v>
      </c>
      <c r="AC30" s="102">
        <f t="shared" si="2"/>
        <v>0</v>
      </c>
      <c r="AD30" s="103">
        <f t="shared" si="3"/>
        <v>1</v>
      </c>
      <c r="AE30" s="103">
        <f>IF(AND(E30="Да",OR(AND(F30 = "Да",ISBLANK(G30)),AND(F30 = "Да", G30 = "В соответствии с техническим заданием"),AND(F30 = "Нет",NOT(G30 = "В соответствии с техническим заданием")))),1,0)</f>
        <v>0</v>
      </c>
      <c r="AF30" s="104">
        <f>IF(AND(E30="Да",OR(AND(F30 = "Да",ISBLANK(H30)),AND(F30 = "Да", H30 = "В соответствии с техническим заданием"),AND(F30 = "Нет",NOT(H30 = "В соответствии с техническим заданием")))),1,0)</f>
        <v>0</v>
      </c>
      <c r="AG30" s="104">
        <f>IF(OR(AND(E30="Нет",F30="Нет"),AND(E30="Да",F30="Нет"),AND(E30="Да",F30="Да")),0,1)</f>
        <v>0</v>
      </c>
      <c r="AH30" s="104">
        <f>IF(AND(R30="Россия"),1,0)</f>
        <v>0</v>
      </c>
      <c r="AI30" s="104">
        <f>AA30*AH30</f>
        <v>0</v>
      </c>
    </row>
    <row r="31" spans="1:35" ht="50.1" customHeight="1" x14ac:dyDescent="0.25">
      <c r="H31" s="16"/>
      <c r="I31" s="15"/>
      <c r="J31" s="15"/>
      <c r="K31" s="15"/>
      <c r="T31" s="17"/>
      <c r="U31" s="17"/>
      <c r="V31" s="17"/>
      <c r="W31" s="17"/>
      <c r="X31" s="17"/>
      <c r="Y31" s="10"/>
      <c r="Z31" s="10"/>
    </row>
    <row r="32" spans="1:35" ht="50.1" customHeight="1" x14ac:dyDescent="0.25">
      <c r="D32" s="119" t="s">
        <v>163</v>
      </c>
      <c r="E32" s="119"/>
      <c r="F32" s="119"/>
      <c r="G32" s="119"/>
      <c r="H32" s="119"/>
      <c r="I32" s="119"/>
      <c r="J32" s="119"/>
      <c r="K32" s="119"/>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0"/>
      <c r="Z763" s="10"/>
    </row>
    <row r="764" spans="8:26" ht="50.1" customHeight="1" x14ac:dyDescent="0.25">
      <c r="H764" s="16"/>
      <c r="I764" s="15"/>
      <c r="J764" s="15"/>
      <c r="K764" s="15"/>
      <c r="T764" s="17"/>
      <c r="U764" s="17"/>
      <c r="V764" s="17"/>
      <c r="W764" s="17"/>
      <c r="X764" s="17"/>
      <c r="Y764" s="10"/>
      <c r="Z764" s="10"/>
    </row>
    <row r="765" spans="8:26" ht="50.1" customHeight="1" x14ac:dyDescent="0.25">
      <c r="H765" s="16"/>
      <c r="I765" s="15"/>
      <c r="J765" s="15"/>
      <c r="K765" s="15"/>
      <c r="T765" s="17"/>
      <c r="U765" s="17"/>
      <c r="V765" s="17"/>
      <c r="W765" s="17"/>
      <c r="X765" s="17"/>
      <c r="Y765" s="10"/>
      <c r="Z765" s="10"/>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H1003" s="16"/>
      <c r="I1003" s="15"/>
      <c r="J1003" s="15"/>
      <c r="K1003" s="15"/>
      <c r="T1003" s="17"/>
      <c r="U1003" s="17"/>
      <c r="V1003" s="17"/>
      <c r="W1003" s="17"/>
      <c r="X1003" s="17"/>
      <c r="Y1003" s="11"/>
      <c r="Z1003" s="11"/>
    </row>
    <row r="1004" spans="8:26" ht="50.1" customHeight="1" x14ac:dyDescent="0.25">
      <c r="H1004" s="16"/>
      <c r="I1004" s="15"/>
      <c r="J1004" s="15"/>
      <c r="K1004" s="15"/>
      <c r="T1004" s="17"/>
      <c r="U1004" s="17"/>
      <c r="V1004" s="17"/>
      <c r="W1004" s="17"/>
      <c r="X1004" s="17"/>
      <c r="Y1004" s="11"/>
      <c r="Z1004" s="11"/>
    </row>
    <row r="1005" spans="8:26" ht="50.1" customHeight="1" x14ac:dyDescent="0.25">
      <c r="H1005" s="16"/>
      <c r="I1005" s="15"/>
      <c r="J1005" s="15"/>
      <c r="K1005" s="15"/>
      <c r="T1005" s="17"/>
      <c r="U1005" s="17"/>
      <c r="V1005" s="17"/>
      <c r="W1005" s="17"/>
      <c r="X1005" s="17"/>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32:K32"/>
    <mergeCell ref="H5:Y5"/>
    <mergeCell ref="AK1:AO2"/>
    <mergeCell ref="AE8:AH8"/>
    <mergeCell ref="B3:D3"/>
    <mergeCell ref="B6:D6"/>
    <mergeCell ref="E6:M6"/>
    <mergeCell ref="F8:Y8"/>
    <mergeCell ref="H3:Q3"/>
    <mergeCell ref="H4:Y4"/>
    <mergeCell ref="H7:Q7"/>
    <mergeCell ref="G1:Q1"/>
    <mergeCell ref="G2:Q2"/>
  </mergeCells>
  <conditionalFormatting sqref="T11:T30">
    <cfRule type="expression" dxfId="0" priority="1">
      <formula>T11&gt;IF(#REF!=0,T11,#REF!)</formula>
    </cfRule>
  </conditionalFormatting>
  <dataValidations count="6">
    <dataValidation type="list" allowBlank="1" showInputMessage="1" sqref="J11:J30">
      <formula1>$AN$3:$AO$3</formula1>
    </dataValidation>
    <dataValidation sqref="G11:H30"/>
    <dataValidation type="list" showInputMessage="1" showErrorMessage="1" errorTitle="Выбор поставки аналога" error="Значение по данному столбцу может быть выбрано только Да или Нет." sqref="F11:F30">
      <formula1>$AK$4:$AL$4</formula1>
    </dataValidation>
    <dataValidation type="list" sqref="K11:K30">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30">
      <formula1>$AK$3:$AM$3</formula1>
    </dataValidation>
    <dataValidation type="list" allowBlank="1" showInputMessage="1" showErrorMessage="1" sqref="R11:R30">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2019-05-05T07:45:51Z</dcterms:modified>
  <cp:contentStatus>v2017_1</cp:contentStatus>
</cp:coreProperties>
</file>