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'1.1.'!$D$39:$D$1158</definedName>
    <definedName name="Nomenclatura" localSheetId="1">'1.2. '!$D$5:$D$1134</definedName>
    <definedName name="Print_Area" localSheetId="0">'1.1.'!$A$1:$X$48</definedName>
    <definedName name="Print_Area" localSheetId="1">'1.2. '!$B$1:$O$24</definedName>
    <definedName name="Print_Area" localSheetId="2">'1.3.'!$A$1:$Z$41</definedName>
    <definedName name="Print_Area" localSheetId="3">'1.4.'!$A$1:$B$30</definedName>
    <definedName name="КоличествоИмя">'1.1.'!$L$39:$L$65566</definedName>
    <definedName name="НомерСертификатаИмя">'1.1.'!$J$39:$J$65566</definedName>
    <definedName name="Период" localSheetId="1">'1.2. '!$L$5:$L$20</definedName>
    <definedName name="Период" localSheetId="4">'[1]Коммерческое предложение'!$Q$54:$Q$55</definedName>
    <definedName name="Период">'1.1.'!$Z$43:$Z$44</definedName>
  </definedNames>
  <calcPr calcId="145621" refMode="R1C1"/>
</workbook>
</file>

<file path=xl/calcChain.xml><?xml version="1.0" encoding="utf-8"?>
<calcChain xmlns="http://schemas.openxmlformats.org/spreadsheetml/2006/main">
  <c r="AG38" i="1" l="1"/>
  <c r="AF38" i="1"/>
  <c r="AE38" i="1"/>
  <c r="AD38" i="1"/>
  <c r="AC38" i="1"/>
  <c r="Y38" i="1"/>
  <c r="V38" i="1"/>
  <c r="AB38" i="1" s="1"/>
  <c r="AG37" i="1"/>
  <c r="AF37" i="1"/>
  <c r="AE37" i="1"/>
  <c r="AD37" i="1"/>
  <c r="AC37" i="1"/>
  <c r="Y37" i="1"/>
  <c r="V37" i="1"/>
  <c r="W37" i="1" s="1"/>
  <c r="AG36" i="1"/>
  <c r="AF36" i="1"/>
  <c r="AE36" i="1"/>
  <c r="AD36" i="1"/>
  <c r="AC36" i="1"/>
  <c r="Y36" i="1"/>
  <c r="V36" i="1"/>
  <c r="AB36" i="1" s="1"/>
  <c r="AG35" i="1"/>
  <c r="AF35" i="1"/>
  <c r="AE35" i="1"/>
  <c r="AD35" i="1"/>
  <c r="AC35" i="1"/>
  <c r="Y35" i="1"/>
  <c r="V35" i="1"/>
  <c r="W35" i="1" s="1"/>
  <c r="X35" i="1" s="1"/>
  <c r="Z35" i="1" s="1"/>
  <c r="AH35" i="1" s="1"/>
  <c r="AG34" i="1"/>
  <c r="AF34" i="1"/>
  <c r="AE34" i="1"/>
  <c r="AD34" i="1"/>
  <c r="AC34" i="1"/>
  <c r="Y34" i="1"/>
  <c r="V34" i="1"/>
  <c r="W34" i="1" s="1"/>
  <c r="AG33" i="1"/>
  <c r="AF33" i="1"/>
  <c r="AE33" i="1"/>
  <c r="AD33" i="1"/>
  <c r="AC33" i="1"/>
  <c r="Y33" i="1"/>
  <c r="V33" i="1"/>
  <c r="AB33" i="1" s="1"/>
  <c r="AG32" i="1"/>
  <c r="AF32" i="1"/>
  <c r="AE32" i="1"/>
  <c r="AD32" i="1"/>
  <c r="AC32" i="1"/>
  <c r="Y32" i="1"/>
  <c r="V32" i="1"/>
  <c r="W32" i="1" s="1"/>
  <c r="AG31" i="1"/>
  <c r="AF31" i="1"/>
  <c r="AE31" i="1"/>
  <c r="AD31" i="1"/>
  <c r="AC31" i="1"/>
  <c r="Y31" i="1"/>
  <c r="V31" i="1"/>
  <c r="AB31" i="1" s="1"/>
  <c r="AG30" i="1"/>
  <c r="AF30" i="1"/>
  <c r="AE30" i="1"/>
  <c r="AD30" i="1"/>
  <c r="AC30" i="1"/>
  <c r="Y30" i="1"/>
  <c r="V30" i="1"/>
  <c r="W30" i="1" s="1"/>
  <c r="AG29" i="1"/>
  <c r="AF29" i="1"/>
  <c r="AE29" i="1"/>
  <c r="AD29" i="1"/>
  <c r="AC29" i="1"/>
  <c r="Y29" i="1"/>
  <c r="V29" i="1"/>
  <c r="AB29" i="1" s="1"/>
  <c r="AG28" i="1"/>
  <c r="AF28" i="1"/>
  <c r="AE28" i="1"/>
  <c r="AD28" i="1"/>
  <c r="AC28" i="1"/>
  <c r="Y28" i="1"/>
  <c r="V28" i="1"/>
  <c r="W28" i="1" s="1"/>
  <c r="AG27" i="1"/>
  <c r="AF27" i="1"/>
  <c r="AE27" i="1"/>
  <c r="AD27" i="1"/>
  <c r="AC27" i="1"/>
  <c r="Y27" i="1"/>
  <c r="V27" i="1"/>
  <c r="W27" i="1" s="1"/>
  <c r="X27" i="1" s="1"/>
  <c r="Z27" i="1" s="1"/>
  <c r="AH27" i="1" s="1"/>
  <c r="AG26" i="1"/>
  <c r="AF26" i="1"/>
  <c r="AE26" i="1"/>
  <c r="AD26" i="1"/>
  <c r="AC26" i="1"/>
  <c r="Y26" i="1"/>
  <c r="V26" i="1"/>
  <c r="W26" i="1" s="1"/>
  <c r="AG25" i="1"/>
  <c r="AF25" i="1"/>
  <c r="AE25" i="1"/>
  <c r="AD25" i="1"/>
  <c r="AC25" i="1"/>
  <c r="Y25" i="1"/>
  <c r="V25" i="1"/>
  <c r="AB25" i="1" s="1"/>
  <c r="AG24" i="1"/>
  <c r="AF24" i="1"/>
  <c r="AE24" i="1"/>
  <c r="AD24" i="1"/>
  <c r="AC24" i="1"/>
  <c r="Y24" i="1"/>
  <c r="V24" i="1"/>
  <c r="AB24" i="1" s="1"/>
  <c r="AG23" i="1"/>
  <c r="AF23" i="1"/>
  <c r="AE23" i="1"/>
  <c r="AD23" i="1"/>
  <c r="AC23" i="1"/>
  <c r="Y23" i="1"/>
  <c r="V23" i="1"/>
  <c r="AB23" i="1" s="1"/>
  <c r="AG22" i="1"/>
  <c r="AF22" i="1"/>
  <c r="AE22" i="1"/>
  <c r="AD22" i="1"/>
  <c r="AC22" i="1"/>
  <c r="Y22" i="1"/>
  <c r="V22" i="1"/>
  <c r="W22" i="1" s="1"/>
  <c r="AG21" i="1"/>
  <c r="AF21" i="1"/>
  <c r="AE21" i="1"/>
  <c r="AD21" i="1"/>
  <c r="AC21" i="1"/>
  <c r="Y21" i="1"/>
  <c r="V21" i="1"/>
  <c r="AB21" i="1" s="1"/>
  <c r="AG20" i="1"/>
  <c r="AF20" i="1"/>
  <c r="AE20" i="1"/>
  <c r="AD20" i="1"/>
  <c r="AC20" i="1"/>
  <c r="Y20" i="1"/>
  <c r="V20" i="1"/>
  <c r="W20" i="1" s="1"/>
  <c r="AG19" i="1"/>
  <c r="AF19" i="1"/>
  <c r="AE19" i="1"/>
  <c r="AD19" i="1"/>
  <c r="AC19" i="1"/>
  <c r="Y19" i="1"/>
  <c r="V19" i="1"/>
  <c r="W19" i="1" s="1"/>
  <c r="AA19" i="1" s="1"/>
  <c r="AG18" i="1"/>
  <c r="AF18" i="1"/>
  <c r="AE18" i="1"/>
  <c r="AD18" i="1"/>
  <c r="AC18" i="1"/>
  <c r="Y18" i="1"/>
  <c r="V18" i="1"/>
  <c r="W18" i="1" s="1"/>
  <c r="AG17" i="1"/>
  <c r="AF17" i="1"/>
  <c r="AE17" i="1"/>
  <c r="AD17" i="1"/>
  <c r="AC17" i="1"/>
  <c r="Y17" i="1"/>
  <c r="V17" i="1"/>
  <c r="AB17" i="1" s="1"/>
  <c r="AG16" i="1"/>
  <c r="AF16" i="1"/>
  <c r="AE16" i="1"/>
  <c r="AD16" i="1"/>
  <c r="AC16" i="1"/>
  <c r="Y16" i="1"/>
  <c r="V16" i="1"/>
  <c r="AB16" i="1" s="1"/>
  <c r="AG15" i="1"/>
  <c r="AF15" i="1"/>
  <c r="AE15" i="1"/>
  <c r="AD15" i="1"/>
  <c r="AC15" i="1"/>
  <c r="AB15" i="1"/>
  <c r="Y15" i="1"/>
  <c r="V15" i="1"/>
  <c r="W15" i="1" s="1"/>
  <c r="X15" i="1" s="1"/>
  <c r="Z15" i="1" s="1"/>
  <c r="AH15" i="1" s="1"/>
  <c r="AG14" i="1"/>
  <c r="AF14" i="1"/>
  <c r="AE14" i="1"/>
  <c r="AD14" i="1"/>
  <c r="AC14" i="1"/>
  <c r="Y14" i="1"/>
  <c r="V14" i="1"/>
  <c r="W14" i="1" s="1"/>
  <c r="AG13" i="1"/>
  <c r="AF13" i="1"/>
  <c r="AE13" i="1"/>
  <c r="AD13" i="1"/>
  <c r="AC13" i="1"/>
  <c r="Y13" i="1"/>
  <c r="V13" i="1"/>
  <c r="AB13" i="1" s="1"/>
  <c r="AG12" i="1"/>
  <c r="AF12" i="1"/>
  <c r="AE12" i="1"/>
  <c r="AD12" i="1"/>
  <c r="AC12" i="1"/>
  <c r="Y12" i="1"/>
  <c r="V12" i="1"/>
  <c r="AB12" i="1" s="1"/>
  <c r="AG11" i="1"/>
  <c r="AF11" i="1"/>
  <c r="AE11" i="1"/>
  <c r="AD11" i="1"/>
  <c r="AC11" i="1"/>
  <c r="AB11" i="1"/>
  <c r="Y11" i="1"/>
  <c r="V11" i="1"/>
  <c r="W11" i="1" s="1"/>
  <c r="AA11" i="1" s="1"/>
  <c r="W23" i="1" l="1"/>
  <c r="X23" i="1" s="1"/>
  <c r="Z23" i="1" s="1"/>
  <c r="AH23" i="1" s="1"/>
  <c r="W31" i="1"/>
  <c r="X31" i="1" s="1"/>
  <c r="Z31" i="1" s="1"/>
  <c r="AH31" i="1" s="1"/>
  <c r="AB18" i="1"/>
  <c r="AB22" i="1"/>
  <c r="AB26" i="1"/>
  <c r="AB30" i="1"/>
  <c r="AB34" i="1"/>
  <c r="W25" i="1"/>
  <c r="AA25" i="1" s="1"/>
  <c r="AB14" i="1"/>
  <c r="AB19" i="1"/>
  <c r="AB27" i="1"/>
  <c r="AB35" i="1"/>
  <c r="W21" i="1"/>
  <c r="X21" i="1" s="1"/>
  <c r="Z21" i="1" s="1"/>
  <c r="AH21" i="1" s="1"/>
  <c r="W29" i="1"/>
  <c r="X29" i="1" s="1"/>
  <c r="Z29" i="1" s="1"/>
  <c r="AH29" i="1" s="1"/>
  <c r="W33" i="1"/>
  <c r="AA33" i="1" s="1"/>
  <c r="AA14" i="1"/>
  <c r="X14" i="1"/>
  <c r="Z14" i="1" s="1"/>
  <c r="AH14" i="1" s="1"/>
  <c r="AA20" i="1"/>
  <c r="X20" i="1"/>
  <c r="Z20" i="1" s="1"/>
  <c r="AH20" i="1" s="1"/>
  <c r="X28" i="1"/>
  <c r="Z28" i="1" s="1"/>
  <c r="AH28" i="1" s="1"/>
  <c r="AA28" i="1"/>
  <c r="X32" i="1"/>
  <c r="Z32" i="1" s="1"/>
  <c r="AH32" i="1" s="1"/>
  <c r="AA32" i="1"/>
  <c r="X18" i="1"/>
  <c r="Z18" i="1" s="1"/>
  <c r="AH18" i="1" s="1"/>
  <c r="AA18" i="1"/>
  <c r="X22" i="1"/>
  <c r="Z22" i="1" s="1"/>
  <c r="AH22" i="1" s="1"/>
  <c r="AA22" i="1"/>
  <c r="X26" i="1"/>
  <c r="Z26" i="1" s="1"/>
  <c r="AH26" i="1" s="1"/>
  <c r="AA26" i="1"/>
  <c r="X30" i="1"/>
  <c r="Z30" i="1" s="1"/>
  <c r="AH30" i="1" s="1"/>
  <c r="AA30" i="1"/>
  <c r="X34" i="1"/>
  <c r="Z34" i="1" s="1"/>
  <c r="AH34" i="1" s="1"/>
  <c r="AA34" i="1"/>
  <c r="AA37" i="1"/>
  <c r="X37" i="1"/>
  <c r="Z37" i="1" s="1"/>
  <c r="AH37" i="1" s="1"/>
  <c r="AA15" i="1"/>
  <c r="X11" i="1"/>
  <c r="Z11" i="1" s="1"/>
  <c r="AH11" i="1" s="1"/>
  <c r="W13" i="1"/>
  <c r="W17" i="1"/>
  <c r="AB20" i="1"/>
  <c r="AA21" i="1"/>
  <c r="AB28" i="1"/>
  <c r="AA29" i="1"/>
  <c r="AB32" i="1"/>
  <c r="X25" i="1"/>
  <c r="Z25" i="1" s="1"/>
  <c r="AH25" i="1" s="1"/>
  <c r="AB37" i="1"/>
  <c r="W38" i="1"/>
  <c r="AA23" i="1"/>
  <c r="AA27" i="1"/>
  <c r="AA31" i="1"/>
  <c r="AA35" i="1"/>
  <c r="W12" i="1"/>
  <c r="W16" i="1"/>
  <c r="X19" i="1"/>
  <c r="Z19" i="1" s="1"/>
  <c r="AH19" i="1" s="1"/>
  <c r="W24" i="1"/>
  <c r="W36" i="1"/>
  <c r="X33" i="1" l="1"/>
  <c r="Z33" i="1" s="1"/>
  <c r="AH33" i="1" s="1"/>
  <c r="X36" i="1"/>
  <c r="Z36" i="1" s="1"/>
  <c r="AH36" i="1" s="1"/>
  <c r="AA36" i="1"/>
  <c r="X12" i="1"/>
  <c r="Z12" i="1" s="1"/>
  <c r="AH12" i="1" s="1"/>
  <c r="AA12" i="1"/>
  <c r="X24" i="1"/>
  <c r="Z24" i="1" s="1"/>
  <c r="AH24" i="1" s="1"/>
  <c r="AA24" i="1"/>
  <c r="X38" i="1"/>
  <c r="Z38" i="1" s="1"/>
  <c r="AH38" i="1" s="1"/>
  <c r="AA38" i="1"/>
  <c r="X17" i="1"/>
  <c r="Z17" i="1" s="1"/>
  <c r="AH17" i="1" s="1"/>
  <c r="AA17" i="1"/>
  <c r="X16" i="1"/>
  <c r="Z16" i="1" s="1"/>
  <c r="AH16" i="1" s="1"/>
  <c r="AA16" i="1"/>
  <c r="X13" i="1"/>
  <c r="Z13" i="1" s="1"/>
  <c r="AH13" i="1" s="1"/>
  <c r="AA13" i="1"/>
  <c r="B3" i="2" l="1"/>
  <c r="D3" i="4"/>
  <c r="F3" i="6"/>
  <c r="H5" i="1" l="1"/>
  <c r="H4" i="1"/>
  <c r="H3" i="1" l="1"/>
  <c r="H7" i="1" l="1"/>
  <c r="H1" i="1" l="1"/>
  <c r="AH8" i="1" l="1"/>
  <c r="M4" i="6"/>
  <c r="N4" i="6" s="1"/>
  <c r="X40" i="1"/>
  <c r="X41" i="1"/>
  <c r="X39" i="1" l="1"/>
  <c r="H2" i="1" l="1"/>
</calcChain>
</file>

<file path=xl/sharedStrings.xml><?xml version="1.0" encoding="utf-8"?>
<sst xmlns="http://schemas.openxmlformats.org/spreadsheetml/2006/main" count="600" uniqueCount="222">
  <si>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</si>
  <si>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</si>
  <si>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</si>
  <si>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</si>
  <si>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</si>
  <si>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</si>
  <si>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</si>
  <si>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</si>
  <si>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</si>
  <si>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</si>
  <si>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</si>
  <si>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</si>
  <si>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</si>
  <si>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</si>
  <si>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</si>
  <si>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</si>
  <si>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</si>
  <si>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</si>
  <si>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</si>
  <si>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</si>
  <si>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</si>
  <si>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</si>
  <si>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</si>
  <si>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</si>
  <si>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</si>
  <si>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</si>
  <si>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</si>
  <si>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</si>
  <si>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</si>
  <si>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</si>
  <si>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</si>
  <si>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</si>
  <si>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</si>
  <si>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</si>
  <si>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</si>
  <si>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</si>
  <si>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</si>
  <si>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</si>
  <si>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</si>
  <si>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</si>
  <si>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</si>
  <si>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</si>
  <si>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</si>
  <si>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</si>
  <si>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</si>
  <si>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</si>
  <si>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</si>
  <si>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</si>
  <si>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</si>
  <si>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</si>
  <si>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</si>
  <si>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</si>
  <si>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</si>
  <si>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</si>
  <si>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</si>
  <si>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</si>
  <si>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</si>
  <si>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</si>
  <si>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</si>
  <si>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</si>
  <si>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</si>
  <si>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</si>
  <si>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</si>
  <si>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</si>
  <si>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</si>
  <si>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</si>
  <si>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</si>
  <si>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</si>
  <si>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</si>
  <si>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</si>
  <si>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</si>
  <si>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</si>
  <si>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</si>
  <si>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</si>
  <si>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</si>
  <si>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</si>
  <si>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</si>
  <si>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</si>
  <si>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</si>
  <si>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</si>
  <si>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</si>
  <si>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</si>
  <si>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</si>
  <si>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</si>
  <si>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</si>
  <si>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</si>
  <si>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</si>
  <si>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</si>
  <si>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</si>
  <si>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</si>
  <si>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</si>
  <si>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</si>
  <si>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</si>
  <si>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</si>
  <si>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</si>
  <si>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</si>
  <si>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</si>
  <si>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</si>
  <si>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</si>
  <si>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</si>
  <si>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</si>
  <si>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</si>
  <si>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</si>
  <si>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</si>
  <si>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</si>
  <si>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</si>
  <si>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</si>
  <si>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</si>
  <si>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</si>
  <si>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</si>
  <si>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</si>
  <si>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</si>
  <si>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</si>
  <si>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</si>
  <si>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</si>
  <si>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</si>
  <si>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</si>
  <si>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</si>
  <si>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</si>
  <si>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</si>
  <si>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</si>
  <si>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</si>
  <si>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</si>
  <si>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</si>
  <si>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</si>
  <si>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</si>
  <si>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</si>
  <si>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</si>
  <si>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</si>
  <si>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</si>
  <si>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</si>
  <si>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</si>
  <si>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</si>
  <si>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</si>
  <si>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</si>
  <si>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</si>
  <si>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</si>
  <si>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</si>
  <si>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</si>
  <si>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</si>
  <si>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</si>
  <si>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</si>
  <si>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</si>
  <si>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</si>
  <si>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</si>
  <si>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</si>
  <si>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</si>
  <si>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</si>
  <si>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</si>
  <si>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</si>
  <si>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</si>
  <si>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</si>
  <si>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</si>
  <si>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</si>
  <si>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</si>
  <si>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</si>
  <si>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</si>
  <si>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</si>
  <si>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</si>
  <si>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803063dd-5b20-40bc-b9bc-07ccdfcaf5b3</t>
  </si>
  <si>
    <t>Олифа "Оксоль"</t>
  </si>
  <si>
    <t>Укажите номер сертификата или выберите &lt;&lt;Нет&gt;&gt;</t>
  </si>
  <si>
    <t>Килограмм</t>
  </si>
  <si>
    <t>11085</t>
  </si>
  <si>
    <t>АО "Челябинскгоргаз"</t>
  </si>
  <si>
    <t>454087, г. Челябинск, ул. Рылеева, д. 8</t>
  </si>
  <si>
    <t>Иное</t>
  </si>
  <si>
    <t>892d0d32-7eb6-4a01-84fd-194112274ac5</t>
  </si>
  <si>
    <t>Эмаль для металлических поверхностей белая ночь</t>
  </si>
  <si>
    <t>6275744d-e43b-4ef3-bbfe-add955d855c6</t>
  </si>
  <si>
    <t>Эмаль белая</t>
  </si>
  <si>
    <t>20380843-9bbf-45ad-81c3-cff8722fe18f</t>
  </si>
  <si>
    <t>Эмаль серая высший сорт</t>
  </si>
  <si>
    <t>778a86b5-b669-4d89-8316-a0323ec0e113</t>
  </si>
  <si>
    <t>Эмаль защитная</t>
  </si>
  <si>
    <t>af59c885-20a0-4e62-9ed0-6ca4a78c096b</t>
  </si>
  <si>
    <t>Эмаль аэрозольная белая</t>
  </si>
  <si>
    <t>Кубический сантиметр; миллилитр</t>
  </si>
  <si>
    <t>647c5e0e-56f9-4f82-a2e1-ae30911277ce</t>
  </si>
  <si>
    <t>Эмаль красная первый сорт</t>
  </si>
  <si>
    <t>5b1e8a59-380c-4cbb-8c2e-5e31561e1259</t>
  </si>
  <si>
    <t>Растворитель Р-650</t>
  </si>
  <si>
    <t>Литр; кубический дециметр</t>
  </si>
  <si>
    <t>a257da42-e5c1-4e82-9b43-aa3abaa57abf</t>
  </si>
  <si>
    <t>Растворитель</t>
  </si>
  <si>
    <t>6ccfba03-2192-45b1-ad53-6e1dd29e2d59</t>
  </si>
  <si>
    <t>Эмаль красная</t>
  </si>
  <si>
    <t>9e47bf75-0afd-43d4-83a8-ba1b0be4cd31</t>
  </si>
  <si>
    <t>Грунтовка серая</t>
  </si>
  <si>
    <t>a6788132-51b2-4f7a-a3e1-16fd3eb3180c</t>
  </si>
  <si>
    <t>Эмаль для металлических поверхностей защитная</t>
  </si>
  <si>
    <t>b64f5b3e-4092-4250-a1bc-ac32f9fddf8f</t>
  </si>
  <si>
    <t>Разбавитель</t>
  </si>
  <si>
    <t>99fd0061-3add-4f1a-95a5-6e584fb5c0b8</t>
  </si>
  <si>
    <t>Эмаль желтая</t>
  </si>
  <si>
    <t>ce352933-6364-469a-97a8-ccc2f952ed68</t>
  </si>
  <si>
    <t>2ff0985b-451e-45ea-93ad-f590160f3ed5</t>
  </si>
  <si>
    <t>6eb609b5-20b1-44cb-b07d-9c79182a2f1b</t>
  </si>
  <si>
    <t>Эмаль голубая высший сорт</t>
  </si>
  <si>
    <t>ed084559-ff04-474b-adea-629a35de162f</t>
  </si>
  <si>
    <t>Эмаль черная высший сорт</t>
  </si>
  <si>
    <t>7816cc5e-e606-4f3f-9903-816642135937</t>
  </si>
  <si>
    <t>Грунт аэрозоль универсальный</t>
  </si>
  <si>
    <t>9dd937a3-3db9-4783-9e23-2ee41b8467c2</t>
  </si>
  <si>
    <t>Краска акриловая аэрозольная светло-серая</t>
  </si>
  <si>
    <t>016e7830-c2b9-4e57-aa7b-e5b391a0889d</t>
  </si>
  <si>
    <t>Эмаль желто-коричневая</t>
  </si>
  <si>
    <t>9d9ab461-5d66-4c16-ab2e-add71de33967</t>
  </si>
  <si>
    <t>Эмаль аэрозольная красная</t>
  </si>
  <si>
    <t>7b17bcdf-f0bf-429d-8ef1-4e5199666fe3</t>
  </si>
  <si>
    <t>Эмаль аэрозольная черная</t>
  </si>
  <si>
    <t>256e0bb1-0611-4a1c-88b2-e4b02365fbed</t>
  </si>
  <si>
    <t>Эмаль для металлических поверхностей белая</t>
  </si>
  <si>
    <t>c03e52a1-6ecf-4727-a220-96b2a2dd140c</t>
  </si>
  <si>
    <t>Эмаль аэрозольная желтая</t>
  </si>
  <si>
    <t>484a85e5-0eb4-4d55-a86b-13579e4c47c4</t>
  </si>
  <si>
    <t>Эмаль белая высший сорт</t>
  </si>
  <si>
    <t>41731e50-3561-4354-aecb-aaa10359d7db</t>
  </si>
  <si>
    <t>Эмаль черная</t>
  </si>
  <si>
    <t>d2eb1945-0340-411d-b844-f4fc7aaa075e</t>
  </si>
  <si>
    <t>Эмаль зеленая высший сорт</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</si>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</sst>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3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221</v>
      </c>
      <c r="C3" s="134"/>
      <c r="D3" s="134"/>
      <c r="E3" s="16" t="s">
        <v>20</v>
      </c>
      <c r="F3" s="16">
        <v>113768</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IF(SUM(AH9:AH52)*100/MAX(SUM(Z10:Z49),1)&lt;50,"В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4</v>
      </c>
      <c r="D11" s="19" t="s">
        <v>160</v>
      </c>
      <c r="E11" s="18" t="s">
        <v>87</v>
      </c>
      <c r="F11" s="109" t="s">
        <v>87</v>
      </c>
      <c r="G11" s="108" t="s">
        <v>130</v>
      </c>
      <c r="H11" s="108" t="s">
        <v>130</v>
      </c>
      <c r="I11" s="90"/>
      <c r="J11" s="91" t="s">
        <v>161</v>
      </c>
      <c r="K11" s="17" t="s">
        <v>162</v>
      </c>
      <c r="L11" s="17">
        <v>32</v>
      </c>
      <c r="M11" s="17" t="s">
        <v>163</v>
      </c>
      <c r="N11" s="64">
        <v>32</v>
      </c>
      <c r="O11" s="17" t="s">
        <v>164</v>
      </c>
      <c r="P11" s="17" t="s">
        <v>165</v>
      </c>
      <c r="Q11" s="109" t="s">
        <v>166</v>
      </c>
      <c r="R11" s="110">
        <v>3932.16</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38" si="0">X11</f>
        <v>0</v>
      </c>
      <c r="AA11" s="76">
        <f t="shared" ref="AA11:AA38" si="1">W11</f>
        <v>0</v>
      </c>
      <c r="AB11" s="76">
        <f t="shared" ref="AB11:AB38" si="2">V11</f>
        <v>0</v>
      </c>
      <c r="AC11" s="102">
        <f t="shared" ref="AC11:AC38"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438</v>
      </c>
      <c r="D12" s="19" t="s">
        <v>168</v>
      </c>
      <c r="E12" s="18" t="s">
        <v>87</v>
      </c>
      <c r="F12" s="109" t="s">
        <v>87</v>
      </c>
      <c r="G12" s="108" t="s">
        <v>130</v>
      </c>
      <c r="H12" s="108" t="s">
        <v>130</v>
      </c>
      <c r="I12" s="90"/>
      <c r="J12" s="91" t="s">
        <v>161</v>
      </c>
      <c r="K12" s="17" t="s">
        <v>162</v>
      </c>
      <c r="L12" s="17">
        <v>6</v>
      </c>
      <c r="M12" s="17" t="s">
        <v>163</v>
      </c>
      <c r="N12" s="64">
        <v>6</v>
      </c>
      <c r="O12" s="17" t="s">
        <v>164</v>
      </c>
      <c r="P12" s="17" t="s">
        <v>165</v>
      </c>
      <c r="Q12" s="109" t="s">
        <v>166</v>
      </c>
      <c r="R12" s="110">
        <v>1372.86</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326</v>
      </c>
      <c r="D13" s="19" t="s">
        <v>170</v>
      </c>
      <c r="E13" s="18" t="s">
        <v>87</v>
      </c>
      <c r="F13" s="109" t="s">
        <v>87</v>
      </c>
      <c r="G13" s="108" t="s">
        <v>130</v>
      </c>
      <c r="H13" s="108" t="s">
        <v>130</v>
      </c>
      <c r="I13" s="90"/>
      <c r="J13" s="91" t="s">
        <v>161</v>
      </c>
      <c r="K13" s="17" t="s">
        <v>162</v>
      </c>
      <c r="L13" s="17">
        <v>7.2</v>
      </c>
      <c r="M13" s="17" t="s">
        <v>163</v>
      </c>
      <c r="N13" s="64">
        <v>7.2</v>
      </c>
      <c r="O13" s="17" t="s">
        <v>164</v>
      </c>
      <c r="P13" s="17" t="s">
        <v>165</v>
      </c>
      <c r="Q13" s="109" t="s">
        <v>166</v>
      </c>
      <c r="R13" s="110">
        <v>1250.8599999999999</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296</v>
      </c>
      <c r="D14" s="19" t="s">
        <v>172</v>
      </c>
      <c r="E14" s="18" t="s">
        <v>87</v>
      </c>
      <c r="F14" s="109" t="s">
        <v>87</v>
      </c>
      <c r="G14" s="108" t="s">
        <v>130</v>
      </c>
      <c r="H14" s="108" t="s">
        <v>130</v>
      </c>
      <c r="I14" s="90"/>
      <c r="J14" s="91" t="s">
        <v>161</v>
      </c>
      <c r="K14" s="17" t="s">
        <v>162</v>
      </c>
      <c r="L14" s="17">
        <v>331.2</v>
      </c>
      <c r="M14" s="17" t="s">
        <v>163</v>
      </c>
      <c r="N14" s="64">
        <v>331.2</v>
      </c>
      <c r="O14" s="17" t="s">
        <v>164</v>
      </c>
      <c r="P14" s="17" t="s">
        <v>165</v>
      </c>
      <c r="Q14" s="109" t="s">
        <v>166</v>
      </c>
      <c r="R14" s="110">
        <v>39293.57</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368</v>
      </c>
      <c r="D15" s="19" t="s">
        <v>174</v>
      </c>
      <c r="E15" s="18" t="s">
        <v>87</v>
      </c>
      <c r="F15" s="109" t="s">
        <v>87</v>
      </c>
      <c r="G15" s="108" t="s">
        <v>130</v>
      </c>
      <c r="H15" s="108" t="s">
        <v>130</v>
      </c>
      <c r="I15" s="90"/>
      <c r="J15" s="91" t="s">
        <v>161</v>
      </c>
      <c r="K15" s="17" t="s">
        <v>162</v>
      </c>
      <c r="L15" s="17">
        <v>10.8</v>
      </c>
      <c r="M15" s="17" t="s">
        <v>163</v>
      </c>
      <c r="N15" s="64">
        <v>10.8</v>
      </c>
      <c r="O15" s="17" t="s">
        <v>164</v>
      </c>
      <c r="P15" s="17" t="s">
        <v>165</v>
      </c>
      <c r="Q15" s="109" t="s">
        <v>166</v>
      </c>
      <c r="R15" s="110">
        <v>1876.28</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778</v>
      </c>
      <c r="D16" s="19" t="s">
        <v>176</v>
      </c>
      <c r="E16" s="18" t="s">
        <v>87</v>
      </c>
      <c r="F16" s="109" t="s">
        <v>87</v>
      </c>
      <c r="G16" s="108" t="s">
        <v>130</v>
      </c>
      <c r="H16" s="108" t="s">
        <v>130</v>
      </c>
      <c r="I16" s="90"/>
      <c r="J16" s="91" t="s">
        <v>161</v>
      </c>
      <c r="K16" s="17" t="s">
        <v>177</v>
      </c>
      <c r="L16" s="17">
        <v>5200</v>
      </c>
      <c r="M16" s="17" t="s">
        <v>163</v>
      </c>
      <c r="N16" s="64">
        <v>5200</v>
      </c>
      <c r="O16" s="17" t="s">
        <v>164</v>
      </c>
      <c r="P16" s="17" t="s">
        <v>165</v>
      </c>
      <c r="Q16" s="109" t="s">
        <v>166</v>
      </c>
      <c r="R16" s="110">
        <v>1300</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178</v>
      </c>
      <c r="B17" s="17">
        <v>7</v>
      </c>
      <c r="C17" s="17">
        <v>412</v>
      </c>
      <c r="D17" s="19" t="s">
        <v>179</v>
      </c>
      <c r="E17" s="18" t="s">
        <v>87</v>
      </c>
      <c r="F17" s="109" t="s">
        <v>87</v>
      </c>
      <c r="G17" s="108" t="s">
        <v>130</v>
      </c>
      <c r="H17" s="108" t="s">
        <v>130</v>
      </c>
      <c r="I17" s="90"/>
      <c r="J17" s="91" t="s">
        <v>161</v>
      </c>
      <c r="K17" s="17" t="s">
        <v>162</v>
      </c>
      <c r="L17" s="17">
        <v>122.4</v>
      </c>
      <c r="M17" s="17" t="s">
        <v>163</v>
      </c>
      <c r="N17" s="64">
        <v>122.4</v>
      </c>
      <c r="O17" s="17" t="s">
        <v>164</v>
      </c>
      <c r="P17" s="17" t="s">
        <v>165</v>
      </c>
      <c r="Q17" s="109" t="s">
        <v>166</v>
      </c>
      <c r="R17" s="110">
        <v>15766.34</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180</v>
      </c>
      <c r="B18" s="17">
        <v>8</v>
      </c>
      <c r="C18" s="17">
        <v>50</v>
      </c>
      <c r="D18" s="19" t="s">
        <v>181</v>
      </c>
      <c r="E18" s="18" t="s">
        <v>87</v>
      </c>
      <c r="F18" s="109" t="s">
        <v>87</v>
      </c>
      <c r="G18" s="108" t="s">
        <v>130</v>
      </c>
      <c r="H18" s="108" t="s">
        <v>130</v>
      </c>
      <c r="I18" s="90"/>
      <c r="J18" s="91" t="s">
        <v>161</v>
      </c>
      <c r="K18" s="17" t="s">
        <v>182</v>
      </c>
      <c r="L18" s="17">
        <v>10</v>
      </c>
      <c r="M18" s="17" t="s">
        <v>163</v>
      </c>
      <c r="N18" s="64">
        <v>10</v>
      </c>
      <c r="O18" s="17" t="s">
        <v>164</v>
      </c>
      <c r="P18" s="17" t="s">
        <v>165</v>
      </c>
      <c r="Q18" s="109" t="s">
        <v>166</v>
      </c>
      <c r="R18" s="110">
        <v>1016.9</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183</v>
      </c>
      <c r="B19" s="17">
        <v>9</v>
      </c>
      <c r="C19" s="17">
        <v>34</v>
      </c>
      <c r="D19" s="19" t="s">
        <v>184</v>
      </c>
      <c r="E19" s="18" t="s">
        <v>87</v>
      </c>
      <c r="F19" s="109" t="s">
        <v>87</v>
      </c>
      <c r="G19" s="108" t="s">
        <v>130</v>
      </c>
      <c r="H19" s="108" t="s">
        <v>130</v>
      </c>
      <c r="I19" s="90"/>
      <c r="J19" s="91" t="s">
        <v>161</v>
      </c>
      <c r="K19" s="17" t="s">
        <v>182</v>
      </c>
      <c r="L19" s="17">
        <v>150</v>
      </c>
      <c r="M19" s="17" t="s">
        <v>163</v>
      </c>
      <c r="N19" s="64">
        <v>150</v>
      </c>
      <c r="O19" s="17" t="s">
        <v>164</v>
      </c>
      <c r="P19" s="17" t="s">
        <v>165</v>
      </c>
      <c r="Q19" s="109" t="s">
        <v>166</v>
      </c>
      <c r="R19" s="110">
        <v>10170</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185</v>
      </c>
      <c r="B20" s="17">
        <v>10</v>
      </c>
      <c r="C20" s="17">
        <v>330</v>
      </c>
      <c r="D20" s="19" t="s">
        <v>186</v>
      </c>
      <c r="E20" s="18" t="s">
        <v>87</v>
      </c>
      <c r="F20" s="109" t="s">
        <v>87</v>
      </c>
      <c r="G20" s="108" t="s">
        <v>130</v>
      </c>
      <c r="H20" s="108" t="s">
        <v>130</v>
      </c>
      <c r="I20" s="90"/>
      <c r="J20" s="91" t="s">
        <v>161</v>
      </c>
      <c r="K20" s="17" t="s">
        <v>162</v>
      </c>
      <c r="L20" s="17">
        <v>216</v>
      </c>
      <c r="M20" s="17" t="s">
        <v>163</v>
      </c>
      <c r="N20" s="64">
        <v>216</v>
      </c>
      <c r="O20" s="17" t="s">
        <v>164</v>
      </c>
      <c r="P20" s="17" t="s">
        <v>165</v>
      </c>
      <c r="Q20" s="109" t="s">
        <v>166</v>
      </c>
      <c r="R20" s="110">
        <v>37525.68</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45">
      <c r="A21" s="17" t="s">
        <v>187</v>
      </c>
      <c r="B21" s="17">
        <v>11</v>
      </c>
      <c r="C21" s="17">
        <v>133</v>
      </c>
      <c r="D21" s="19" t="s">
        <v>188</v>
      </c>
      <c r="E21" s="18" t="s">
        <v>87</v>
      </c>
      <c r="F21" s="109" t="s">
        <v>87</v>
      </c>
      <c r="G21" s="108" t="s">
        <v>130</v>
      </c>
      <c r="H21" s="108" t="s">
        <v>130</v>
      </c>
      <c r="I21" s="90"/>
      <c r="J21" s="91" t="s">
        <v>161</v>
      </c>
      <c r="K21" s="17" t="s">
        <v>162</v>
      </c>
      <c r="L21" s="17">
        <v>144</v>
      </c>
      <c r="M21" s="17" t="s">
        <v>163</v>
      </c>
      <c r="N21" s="64">
        <v>144</v>
      </c>
      <c r="O21" s="17" t="s">
        <v>164</v>
      </c>
      <c r="P21" s="17" t="s">
        <v>165</v>
      </c>
      <c r="Q21" s="109" t="s">
        <v>166</v>
      </c>
      <c r="R21" s="110">
        <v>15498.72</v>
      </c>
      <c r="S21" s="92">
        <v>0</v>
      </c>
      <c r="T21" s="89" t="s">
        <v>118</v>
      </c>
      <c r="U21" s="110">
        <v>0</v>
      </c>
      <c r="V21" s="118">
        <f>ROUND(ROUND(S21,2)*ROUND(L21,3),2)</f>
        <v>0</v>
      </c>
      <c r="W21" s="118">
        <f>ROUND(V21*IF(UPPER(T21)="18%",18,1)*IF(UPPER(T21)="10%",10,1)*IF(UPPER(T21)="НДС не облагается",0,1)/100,2)</f>
        <v>0</v>
      </c>
      <c r="X21" s="118">
        <f>ROUND(W21+V21,2)</f>
        <v>0</v>
      </c>
      <c r="Y21" s="76">
        <f>IF(S21&gt;IF(U21=0,S21,U21),1,0)</f>
        <v>0</v>
      </c>
      <c r="Z21" s="76">
        <f t="shared" si="0"/>
        <v>0</v>
      </c>
      <c r="AA21" s="76">
        <f t="shared" si="1"/>
        <v>0</v>
      </c>
      <c r="AB21" s="76">
        <f t="shared" si="2"/>
        <v>0</v>
      </c>
      <c r="AC21" s="102">
        <f t="shared" si="3"/>
        <v>1</v>
      </c>
      <c r="AD21" s="102">
        <f>IF(AND(E21="Да",OR(AND(F21 = "Да",ISBLANK(G21)),AND(F21 = "Да", G21 = "В соответствии с техническим заданием"),AND(F21 = "Нет",NOT(G21 = "В соответствии с техническим заданием")))),1,0)</f>
        <v>0</v>
      </c>
      <c r="AE21" s="103">
        <f>IF(AND(E21="Да",OR(AND(F21 = "Да",ISBLANK(H21)),AND(F21 = "Да", H21 = "В соответствии с техническим заданием"),AND(F21 = "Нет",NOT(H21 = "В соответствии с техническим заданием")))),1,0)</f>
        <v>0</v>
      </c>
      <c r="AF21" s="103">
        <f>IF(OR(AND(E21="Нет",F21="Нет"),AND(E21="Да",F21="Нет"),AND(E21="Да",F21="Да")),0,1)</f>
        <v>0</v>
      </c>
      <c r="AG21" s="103">
        <f>IF(AND(Q21="Россия"),1,0)</f>
        <v>0</v>
      </c>
      <c r="AH21" s="103">
        <f>Z21*AG21</f>
        <v>0</v>
      </c>
      <c r="AI21" s="78" t="s">
        <v>107</v>
      </c>
    </row>
    <row r="22" spans="1:35" ht="50.1" customHeight="1" x14ac:dyDescent="0.45">
      <c r="A22" s="17" t="s">
        <v>189</v>
      </c>
      <c r="B22" s="17">
        <v>12</v>
      </c>
      <c r="C22" s="17">
        <v>354</v>
      </c>
      <c r="D22" s="19" t="s">
        <v>190</v>
      </c>
      <c r="E22" s="18" t="s">
        <v>87</v>
      </c>
      <c r="F22" s="109" t="s">
        <v>87</v>
      </c>
      <c r="G22" s="108" t="s">
        <v>130</v>
      </c>
      <c r="H22" s="108" t="s">
        <v>130</v>
      </c>
      <c r="I22" s="90"/>
      <c r="J22" s="91" t="s">
        <v>161</v>
      </c>
      <c r="K22" s="17" t="s">
        <v>162</v>
      </c>
      <c r="L22" s="17">
        <v>2</v>
      </c>
      <c r="M22" s="17" t="s">
        <v>163</v>
      </c>
      <c r="N22" s="64">
        <v>2</v>
      </c>
      <c r="O22" s="17" t="s">
        <v>164</v>
      </c>
      <c r="P22" s="17" t="s">
        <v>165</v>
      </c>
      <c r="Q22" s="109" t="s">
        <v>166</v>
      </c>
      <c r="R22" s="110">
        <v>466.1</v>
      </c>
      <c r="S22" s="92">
        <v>0</v>
      </c>
      <c r="T22" s="89" t="s">
        <v>118</v>
      </c>
      <c r="U22" s="110">
        <v>0</v>
      </c>
      <c r="V22" s="118">
        <f>ROUND(ROUND(S22,2)*ROUND(L22,3),2)</f>
        <v>0</v>
      </c>
      <c r="W22" s="118">
        <f>ROUND(V22*IF(UPPER(T22)="18%",18,1)*IF(UPPER(T22)="10%",10,1)*IF(UPPER(T22)="НДС не облагается",0,1)/100,2)</f>
        <v>0</v>
      </c>
      <c r="X22" s="118">
        <f>ROUND(W22+V22,2)</f>
        <v>0</v>
      </c>
      <c r="Y22" s="76">
        <f>IF(S22&gt;IF(U22=0,S22,U22),1,0)</f>
        <v>0</v>
      </c>
      <c r="Z22" s="76">
        <f t="shared" si="0"/>
        <v>0</v>
      </c>
      <c r="AA22" s="76">
        <f t="shared" si="1"/>
        <v>0</v>
      </c>
      <c r="AB22" s="76">
        <f t="shared" si="2"/>
        <v>0</v>
      </c>
      <c r="AC22" s="102">
        <f t="shared" si="3"/>
        <v>1</v>
      </c>
      <c r="AD22" s="102">
        <f>IF(AND(E22="Да",OR(AND(F22 = "Да",ISBLANK(G22)),AND(F22 = "Да", G22 = "В соответствии с техническим заданием"),AND(F22 = "Нет",NOT(G22 = "В соответствии с техническим заданием")))),1,0)</f>
        <v>0</v>
      </c>
      <c r="AE22" s="103">
        <f>IF(AND(E22="Да",OR(AND(F22 = "Да",ISBLANK(H22)),AND(F22 = "Да", H22 = "В соответствии с техническим заданием"),AND(F22 = "Нет",NOT(H22 = "В соответствии с техническим заданием")))),1,0)</f>
        <v>0</v>
      </c>
      <c r="AF22" s="103">
        <f>IF(OR(AND(E22="Нет",F22="Нет"),AND(E22="Да",F22="Нет"),AND(E22="Да",F22="Да")),0,1)</f>
        <v>0</v>
      </c>
      <c r="AG22" s="103">
        <f>IF(AND(Q22="Россия"),1,0)</f>
        <v>0</v>
      </c>
      <c r="AH22" s="103">
        <f>Z22*AG22</f>
        <v>0</v>
      </c>
      <c r="AI22" s="78" t="s">
        <v>107</v>
      </c>
    </row>
    <row r="23" spans="1:35" ht="50.1" customHeight="1" x14ac:dyDescent="0.45">
      <c r="A23" s="17" t="s">
        <v>191</v>
      </c>
      <c r="B23" s="17">
        <v>13</v>
      </c>
      <c r="C23" s="17">
        <v>38</v>
      </c>
      <c r="D23" s="19" t="s">
        <v>192</v>
      </c>
      <c r="E23" s="18" t="s">
        <v>87</v>
      </c>
      <c r="F23" s="109" t="s">
        <v>87</v>
      </c>
      <c r="G23" s="108" t="s">
        <v>130</v>
      </c>
      <c r="H23" s="108" t="s">
        <v>130</v>
      </c>
      <c r="I23" s="90"/>
      <c r="J23" s="91" t="s">
        <v>161</v>
      </c>
      <c r="K23" s="17" t="s">
        <v>162</v>
      </c>
      <c r="L23" s="17">
        <v>5</v>
      </c>
      <c r="M23" s="17" t="s">
        <v>163</v>
      </c>
      <c r="N23" s="64">
        <v>5</v>
      </c>
      <c r="O23" s="17" t="s">
        <v>164</v>
      </c>
      <c r="P23" s="17" t="s">
        <v>165</v>
      </c>
      <c r="Q23" s="109" t="s">
        <v>166</v>
      </c>
      <c r="R23" s="110">
        <v>1059.3</v>
      </c>
      <c r="S23" s="92">
        <v>0</v>
      </c>
      <c r="T23" s="89" t="s">
        <v>118</v>
      </c>
      <c r="U23" s="110">
        <v>0</v>
      </c>
      <c r="V23" s="118">
        <f>ROUND(ROUND(S23,2)*ROUND(L23,3),2)</f>
        <v>0</v>
      </c>
      <c r="W23" s="118">
        <f>ROUND(V23*IF(UPPER(T23)="18%",18,1)*IF(UPPER(T23)="10%",10,1)*IF(UPPER(T23)="НДС не облагается",0,1)/100,2)</f>
        <v>0</v>
      </c>
      <c r="X23" s="118">
        <f>ROUND(W23+V23,2)</f>
        <v>0</v>
      </c>
      <c r="Y23" s="76">
        <f>IF(S23&gt;IF(U23=0,S23,U23),1,0)</f>
        <v>0</v>
      </c>
      <c r="Z23" s="76">
        <f t="shared" si="0"/>
        <v>0</v>
      </c>
      <c r="AA23" s="76">
        <f t="shared" si="1"/>
        <v>0</v>
      </c>
      <c r="AB23" s="76">
        <f t="shared" si="2"/>
        <v>0</v>
      </c>
      <c r="AC23" s="102">
        <f t="shared" si="3"/>
        <v>1</v>
      </c>
      <c r="AD23" s="102">
        <f>IF(AND(E23="Да",OR(AND(F23 = "Да",ISBLANK(G23)),AND(F23 = "Да", G23 = "В соответствии с техническим заданием"),AND(F23 = "Нет",NOT(G23 = "В соответствии с техническим заданием")))),1,0)</f>
        <v>0</v>
      </c>
      <c r="AE23" s="103">
        <f>IF(AND(E23="Да",OR(AND(F23 = "Да",ISBLANK(H23)),AND(F23 = "Да", H23 = "В соответствии с техническим заданием"),AND(F23 = "Нет",NOT(H23 = "В соответствии с техническим заданием")))),1,0)</f>
        <v>0</v>
      </c>
      <c r="AF23" s="103">
        <f>IF(OR(AND(E23="Нет",F23="Нет"),AND(E23="Да",F23="Нет"),AND(E23="Да",F23="Да")),0,1)</f>
        <v>0</v>
      </c>
      <c r="AG23" s="103">
        <f>IF(AND(Q23="Россия"),1,0)</f>
        <v>0</v>
      </c>
      <c r="AH23" s="103">
        <f>Z23*AG23</f>
        <v>0</v>
      </c>
      <c r="AI23" s="78" t="s">
        <v>107</v>
      </c>
    </row>
    <row r="24" spans="1:35" ht="50.1" customHeight="1" x14ac:dyDescent="0.45">
      <c r="A24" s="17" t="s">
        <v>193</v>
      </c>
      <c r="B24" s="17">
        <v>14</v>
      </c>
      <c r="C24" s="17">
        <v>398</v>
      </c>
      <c r="D24" s="19" t="s">
        <v>194</v>
      </c>
      <c r="E24" s="18" t="s">
        <v>87</v>
      </c>
      <c r="F24" s="109" t="s">
        <v>87</v>
      </c>
      <c r="G24" s="108" t="s">
        <v>130</v>
      </c>
      <c r="H24" s="108" t="s">
        <v>130</v>
      </c>
      <c r="I24" s="90"/>
      <c r="J24" s="91" t="s">
        <v>161</v>
      </c>
      <c r="K24" s="17" t="s">
        <v>162</v>
      </c>
      <c r="L24" s="17">
        <v>342</v>
      </c>
      <c r="M24" s="17" t="s">
        <v>163</v>
      </c>
      <c r="N24" s="64">
        <v>342</v>
      </c>
      <c r="O24" s="17" t="s">
        <v>164</v>
      </c>
      <c r="P24" s="17" t="s">
        <v>165</v>
      </c>
      <c r="Q24" s="109" t="s">
        <v>166</v>
      </c>
      <c r="R24" s="110">
        <v>39706.199999999997</v>
      </c>
      <c r="S24" s="92">
        <v>0</v>
      </c>
      <c r="T24" s="89" t="s">
        <v>118</v>
      </c>
      <c r="U24" s="110">
        <v>0</v>
      </c>
      <c r="V24" s="118">
        <f>ROUND(ROUND(S24,2)*ROUND(L24,3),2)</f>
        <v>0</v>
      </c>
      <c r="W24" s="118">
        <f>ROUND(V24*IF(UPPER(T24)="18%",18,1)*IF(UPPER(T24)="10%",10,1)*IF(UPPER(T24)="НДС не облагается",0,1)/100,2)</f>
        <v>0</v>
      </c>
      <c r="X24" s="118">
        <f>ROUND(W24+V24,2)</f>
        <v>0</v>
      </c>
      <c r="Y24" s="76">
        <f>IF(S24&gt;IF(U24=0,S24,U24),1,0)</f>
        <v>0</v>
      </c>
      <c r="Z24" s="76">
        <f t="shared" si="0"/>
        <v>0</v>
      </c>
      <c r="AA24" s="76">
        <f t="shared" si="1"/>
        <v>0</v>
      </c>
      <c r="AB24" s="76">
        <f t="shared" si="2"/>
        <v>0</v>
      </c>
      <c r="AC24" s="102">
        <f t="shared" si="3"/>
        <v>1</v>
      </c>
      <c r="AD24" s="102">
        <f>IF(AND(E24="Да",OR(AND(F24 = "Да",ISBLANK(G24)),AND(F24 = "Да", G24 = "В соответствии с техническим заданием"),AND(F24 = "Нет",NOT(G24 = "В соответствии с техническим заданием")))),1,0)</f>
        <v>0</v>
      </c>
      <c r="AE24" s="103">
        <f>IF(AND(E24="Да",OR(AND(F24 = "Да",ISBLANK(H24)),AND(F24 = "Да", H24 = "В соответствии с техническим заданием"),AND(F24 = "Нет",NOT(H24 = "В соответствии с техническим заданием")))),1,0)</f>
        <v>0</v>
      </c>
      <c r="AF24" s="103">
        <f>IF(OR(AND(E24="Нет",F24="Нет"),AND(E24="Да",F24="Нет"),AND(E24="Да",F24="Да")),0,1)</f>
        <v>0</v>
      </c>
      <c r="AG24" s="103">
        <f>IF(AND(Q24="Россия"),1,0)</f>
        <v>0</v>
      </c>
      <c r="AH24" s="103">
        <f>Z24*AG24</f>
        <v>0</v>
      </c>
      <c r="AI24" s="78" t="s">
        <v>107</v>
      </c>
    </row>
    <row r="25" spans="1:35" ht="50.1" customHeight="1" x14ac:dyDescent="0.45">
      <c r="A25" s="17" t="s">
        <v>195</v>
      </c>
      <c r="B25" s="17">
        <v>15</v>
      </c>
      <c r="C25" s="17">
        <v>328</v>
      </c>
      <c r="D25" s="19" t="s">
        <v>194</v>
      </c>
      <c r="E25" s="18" t="s">
        <v>87</v>
      </c>
      <c r="F25" s="109" t="s">
        <v>87</v>
      </c>
      <c r="G25" s="108" t="s">
        <v>130</v>
      </c>
      <c r="H25" s="108" t="s">
        <v>130</v>
      </c>
      <c r="I25" s="90"/>
      <c r="J25" s="91" t="s">
        <v>161</v>
      </c>
      <c r="K25" s="17" t="s">
        <v>162</v>
      </c>
      <c r="L25" s="17">
        <v>158.4</v>
      </c>
      <c r="M25" s="17" t="s">
        <v>163</v>
      </c>
      <c r="N25" s="64">
        <v>158.4</v>
      </c>
      <c r="O25" s="17" t="s">
        <v>164</v>
      </c>
      <c r="P25" s="17" t="s">
        <v>165</v>
      </c>
      <c r="Q25" s="109" t="s">
        <v>166</v>
      </c>
      <c r="R25" s="110">
        <v>27518.83</v>
      </c>
      <c r="S25" s="92">
        <v>0</v>
      </c>
      <c r="T25" s="89" t="s">
        <v>118</v>
      </c>
      <c r="U25" s="110">
        <v>0</v>
      </c>
      <c r="V25" s="118">
        <f>ROUND(ROUND(S25,2)*ROUND(L25,3),2)</f>
        <v>0</v>
      </c>
      <c r="W25" s="118">
        <f>ROUND(V25*IF(UPPER(T25)="18%",18,1)*IF(UPPER(T25)="10%",10,1)*IF(UPPER(T25)="НДС не облагается",0,1)/100,2)</f>
        <v>0</v>
      </c>
      <c r="X25" s="118">
        <f>ROUND(W25+V25,2)</f>
        <v>0</v>
      </c>
      <c r="Y25" s="76">
        <f>IF(S25&gt;IF(U25=0,S25,U25),1,0)</f>
        <v>0</v>
      </c>
      <c r="Z25" s="76">
        <f t="shared" si="0"/>
        <v>0</v>
      </c>
      <c r="AA25" s="76">
        <f t="shared" si="1"/>
        <v>0</v>
      </c>
      <c r="AB25" s="76">
        <f t="shared" si="2"/>
        <v>0</v>
      </c>
      <c r="AC25" s="102">
        <f t="shared" si="3"/>
        <v>1</v>
      </c>
      <c r="AD25" s="102">
        <f>IF(AND(E25="Да",OR(AND(F25 = "Да",ISBLANK(G25)),AND(F25 = "Да", G25 = "В соответствии с техническим заданием"),AND(F25 = "Нет",NOT(G25 = "В соответствии с техническим заданием")))),1,0)</f>
        <v>0</v>
      </c>
      <c r="AE25" s="103">
        <f>IF(AND(E25="Да",OR(AND(F25 = "Да",ISBLANK(H25)),AND(F25 = "Да", H25 = "В соответствии с техническим заданием"),AND(F25 = "Нет",NOT(H25 = "В соответствии с техническим заданием")))),1,0)</f>
        <v>0</v>
      </c>
      <c r="AF25" s="103">
        <f>IF(OR(AND(E25="Нет",F25="Нет"),AND(E25="Да",F25="Нет"),AND(E25="Да",F25="Да")),0,1)</f>
        <v>0</v>
      </c>
      <c r="AG25" s="103">
        <f>IF(AND(Q25="Россия"),1,0)</f>
        <v>0</v>
      </c>
      <c r="AH25" s="103">
        <f>Z25*AG25</f>
        <v>0</v>
      </c>
      <c r="AI25" s="78" t="s">
        <v>107</v>
      </c>
    </row>
    <row r="26" spans="1:35" ht="50.1" customHeight="1" x14ac:dyDescent="0.45">
      <c r="A26" s="17" t="s">
        <v>196</v>
      </c>
      <c r="B26" s="17">
        <v>16</v>
      </c>
      <c r="C26" s="17">
        <v>36</v>
      </c>
      <c r="D26" s="19" t="s">
        <v>184</v>
      </c>
      <c r="E26" s="18" t="s">
        <v>87</v>
      </c>
      <c r="F26" s="109" t="s">
        <v>87</v>
      </c>
      <c r="G26" s="108" t="s">
        <v>130</v>
      </c>
      <c r="H26" s="108" t="s">
        <v>130</v>
      </c>
      <c r="I26" s="90"/>
      <c r="J26" s="91" t="s">
        <v>161</v>
      </c>
      <c r="K26" s="17" t="s">
        <v>182</v>
      </c>
      <c r="L26" s="17">
        <v>110</v>
      </c>
      <c r="M26" s="17" t="s">
        <v>163</v>
      </c>
      <c r="N26" s="64">
        <v>110</v>
      </c>
      <c r="O26" s="17" t="s">
        <v>164</v>
      </c>
      <c r="P26" s="17" t="s">
        <v>165</v>
      </c>
      <c r="Q26" s="109" t="s">
        <v>166</v>
      </c>
      <c r="R26" s="110">
        <v>6525.2</v>
      </c>
      <c r="S26" s="92">
        <v>0</v>
      </c>
      <c r="T26" s="89" t="s">
        <v>118</v>
      </c>
      <c r="U26" s="110">
        <v>0</v>
      </c>
      <c r="V26" s="118">
        <f>ROUND(ROUND(S26,2)*ROUND(L26,3),2)</f>
        <v>0</v>
      </c>
      <c r="W26" s="118">
        <f>ROUND(V26*IF(UPPER(T26)="18%",18,1)*IF(UPPER(T26)="10%",10,1)*IF(UPPER(T26)="НДС не облагается",0,1)/100,2)</f>
        <v>0</v>
      </c>
      <c r="X26" s="118">
        <f>ROUND(W26+V26,2)</f>
        <v>0</v>
      </c>
      <c r="Y26" s="76">
        <f>IF(S26&gt;IF(U26=0,S26,U26),1,0)</f>
        <v>0</v>
      </c>
      <c r="Z26" s="76">
        <f t="shared" si="0"/>
        <v>0</v>
      </c>
      <c r="AA26" s="76">
        <f t="shared" si="1"/>
        <v>0</v>
      </c>
      <c r="AB26" s="76">
        <f t="shared" si="2"/>
        <v>0</v>
      </c>
      <c r="AC26" s="102">
        <f t="shared" si="3"/>
        <v>1</v>
      </c>
      <c r="AD26" s="102">
        <f>IF(AND(E26="Да",OR(AND(F26 = "Да",ISBLANK(G26)),AND(F26 = "Да", G26 = "В соответствии с техническим заданием"),AND(F26 = "Нет",NOT(G26 = "В соответствии с техническим заданием")))),1,0)</f>
        <v>0</v>
      </c>
      <c r="AE26" s="103">
        <f>IF(AND(E26="Да",OR(AND(F26 = "Да",ISBLANK(H26)),AND(F26 = "Да", H26 = "В соответствии с техническим заданием"),AND(F26 = "Нет",NOT(H26 = "В соответствии с техническим заданием")))),1,0)</f>
        <v>0</v>
      </c>
      <c r="AF26" s="103">
        <f>IF(OR(AND(E26="Нет",F26="Нет"),AND(E26="Да",F26="Нет"),AND(E26="Да",F26="Да")),0,1)</f>
        <v>0</v>
      </c>
      <c r="AG26" s="103">
        <f>IF(AND(Q26="Россия"),1,0)</f>
        <v>0</v>
      </c>
      <c r="AH26" s="103">
        <f>Z26*AG26</f>
        <v>0</v>
      </c>
      <c r="AI26" s="78" t="s">
        <v>107</v>
      </c>
    </row>
    <row r="27" spans="1:35" ht="50.1" customHeight="1" x14ac:dyDescent="0.45">
      <c r="A27" s="17" t="s">
        <v>197</v>
      </c>
      <c r="B27" s="17">
        <v>17</v>
      </c>
      <c r="C27" s="17">
        <v>310</v>
      </c>
      <c r="D27" s="19" t="s">
        <v>198</v>
      </c>
      <c r="E27" s="18" t="s">
        <v>87</v>
      </c>
      <c r="F27" s="109" t="s">
        <v>87</v>
      </c>
      <c r="G27" s="108" t="s">
        <v>130</v>
      </c>
      <c r="H27" s="108" t="s">
        <v>130</v>
      </c>
      <c r="I27" s="90"/>
      <c r="J27" s="91" t="s">
        <v>161</v>
      </c>
      <c r="K27" s="17" t="s">
        <v>162</v>
      </c>
      <c r="L27" s="17">
        <v>82.8</v>
      </c>
      <c r="M27" s="17" t="s">
        <v>163</v>
      </c>
      <c r="N27" s="64">
        <v>82.8</v>
      </c>
      <c r="O27" s="17" t="s">
        <v>164</v>
      </c>
      <c r="P27" s="17" t="s">
        <v>165</v>
      </c>
      <c r="Q27" s="109" t="s">
        <v>166</v>
      </c>
      <c r="R27" s="110">
        <v>9823.39</v>
      </c>
      <c r="S27" s="92">
        <v>0</v>
      </c>
      <c r="T27" s="89" t="s">
        <v>118</v>
      </c>
      <c r="U27" s="110">
        <v>0</v>
      </c>
      <c r="V27" s="118">
        <f>ROUND(ROUND(S27,2)*ROUND(L27,3),2)</f>
        <v>0</v>
      </c>
      <c r="W27" s="118">
        <f>ROUND(V27*IF(UPPER(T27)="18%",18,1)*IF(UPPER(T27)="10%",10,1)*IF(UPPER(T27)="НДС не облагается",0,1)/100,2)</f>
        <v>0</v>
      </c>
      <c r="X27" s="118">
        <f>ROUND(W27+V27,2)</f>
        <v>0</v>
      </c>
      <c r="Y27" s="76">
        <f>IF(S27&gt;IF(U27=0,S27,U27),1,0)</f>
        <v>0</v>
      </c>
      <c r="Z27" s="76">
        <f t="shared" si="0"/>
        <v>0</v>
      </c>
      <c r="AA27" s="76">
        <f t="shared" si="1"/>
        <v>0</v>
      </c>
      <c r="AB27" s="76">
        <f t="shared" si="2"/>
        <v>0</v>
      </c>
      <c r="AC27" s="102">
        <f t="shared" si="3"/>
        <v>1</v>
      </c>
      <c r="AD27" s="102">
        <f>IF(AND(E27="Да",OR(AND(F27 = "Да",ISBLANK(G27)),AND(F27 = "Да", G27 = "В соответствии с техническим заданием"),AND(F27 = "Нет",NOT(G27 = "В соответствии с техническим заданием")))),1,0)</f>
        <v>0</v>
      </c>
      <c r="AE27" s="103">
        <f>IF(AND(E27="Да",OR(AND(F27 = "Да",ISBLANK(H27)),AND(F27 = "Да", H27 = "В соответствии с техническим заданием"),AND(F27 = "Нет",NOT(H27 = "В соответствии с техническим заданием")))),1,0)</f>
        <v>0</v>
      </c>
      <c r="AF27" s="103">
        <f>IF(OR(AND(E27="Нет",F27="Нет"),AND(E27="Да",F27="Нет"),AND(E27="Да",F27="Да")),0,1)</f>
        <v>0</v>
      </c>
      <c r="AG27" s="103">
        <f>IF(AND(Q27="Россия"),1,0)</f>
        <v>0</v>
      </c>
      <c r="AH27" s="103">
        <f>Z27*AG27</f>
        <v>0</v>
      </c>
      <c r="AI27" s="78" t="s">
        <v>107</v>
      </c>
    </row>
    <row r="28" spans="1:35" ht="50.1" customHeight="1" x14ac:dyDescent="0.45">
      <c r="A28" s="17" t="s">
        <v>199</v>
      </c>
      <c r="B28" s="17">
        <v>18</v>
      </c>
      <c r="C28" s="17">
        <v>306</v>
      </c>
      <c r="D28" s="19" t="s">
        <v>200</v>
      </c>
      <c r="E28" s="18" t="s">
        <v>87</v>
      </c>
      <c r="F28" s="109" t="s">
        <v>87</v>
      </c>
      <c r="G28" s="108" t="s">
        <v>130</v>
      </c>
      <c r="H28" s="108" t="s">
        <v>130</v>
      </c>
      <c r="I28" s="90"/>
      <c r="J28" s="91" t="s">
        <v>161</v>
      </c>
      <c r="K28" s="17" t="s">
        <v>162</v>
      </c>
      <c r="L28" s="17">
        <v>791</v>
      </c>
      <c r="M28" s="17" t="s">
        <v>163</v>
      </c>
      <c r="N28" s="64">
        <v>791</v>
      </c>
      <c r="O28" s="17" t="s">
        <v>164</v>
      </c>
      <c r="P28" s="17" t="s">
        <v>165</v>
      </c>
      <c r="Q28" s="109" t="s">
        <v>166</v>
      </c>
      <c r="R28" s="110">
        <v>90498.31</v>
      </c>
      <c r="S28" s="92">
        <v>0</v>
      </c>
      <c r="T28" s="89" t="s">
        <v>118</v>
      </c>
      <c r="U28" s="110">
        <v>0</v>
      </c>
      <c r="V28" s="118">
        <f>ROUND(ROUND(S28,2)*ROUND(L28,3),2)</f>
        <v>0</v>
      </c>
      <c r="W28" s="118">
        <f>ROUND(V28*IF(UPPER(T28)="18%",18,1)*IF(UPPER(T28)="10%",10,1)*IF(UPPER(T28)="НДС не облагается",0,1)/100,2)</f>
        <v>0</v>
      </c>
      <c r="X28" s="118">
        <f>ROUND(W28+V28,2)</f>
        <v>0</v>
      </c>
      <c r="Y28" s="76">
        <f>IF(S28&gt;IF(U28=0,S28,U28),1,0)</f>
        <v>0</v>
      </c>
      <c r="Z28" s="76">
        <f t="shared" si="0"/>
        <v>0</v>
      </c>
      <c r="AA28" s="76">
        <f t="shared" si="1"/>
        <v>0</v>
      </c>
      <c r="AB28" s="76">
        <f t="shared" si="2"/>
        <v>0</v>
      </c>
      <c r="AC28" s="102">
        <f t="shared" si="3"/>
        <v>1</v>
      </c>
      <c r="AD28" s="102">
        <f>IF(AND(E28="Да",OR(AND(F28 = "Да",ISBLANK(G28)),AND(F28 = "Да", G28 = "В соответствии с техническим заданием"),AND(F28 = "Нет",NOT(G28 = "В соответствии с техническим заданием")))),1,0)</f>
        <v>0</v>
      </c>
      <c r="AE28" s="103">
        <f>IF(AND(E28="Да",OR(AND(F28 = "Да",ISBLANK(H28)),AND(F28 = "Да", H28 = "В соответствии с техническим заданием"),AND(F28 = "Нет",NOT(H28 = "В соответствии с техническим заданием")))),1,0)</f>
        <v>0</v>
      </c>
      <c r="AF28" s="103">
        <f>IF(OR(AND(E28="Нет",F28="Нет"),AND(E28="Да",F28="Нет"),AND(E28="Да",F28="Да")),0,1)</f>
        <v>0</v>
      </c>
      <c r="AG28" s="103">
        <f>IF(AND(Q28="Россия"),1,0)</f>
        <v>0</v>
      </c>
      <c r="AH28" s="103">
        <f>Z28*AG28</f>
        <v>0</v>
      </c>
      <c r="AI28" s="78" t="s">
        <v>107</v>
      </c>
    </row>
    <row r="29" spans="1:35" ht="50.1" customHeight="1" x14ac:dyDescent="0.45">
      <c r="A29" s="17" t="s">
        <v>201</v>
      </c>
      <c r="B29" s="17">
        <v>19</v>
      </c>
      <c r="C29" s="17">
        <v>736</v>
      </c>
      <c r="D29" s="19" t="s">
        <v>202</v>
      </c>
      <c r="E29" s="18" t="s">
        <v>87</v>
      </c>
      <c r="F29" s="109" t="s">
        <v>87</v>
      </c>
      <c r="G29" s="108" t="s">
        <v>130</v>
      </c>
      <c r="H29" s="108" t="s">
        <v>130</v>
      </c>
      <c r="I29" s="90"/>
      <c r="J29" s="91" t="s">
        <v>161</v>
      </c>
      <c r="K29" s="17" t="s">
        <v>177</v>
      </c>
      <c r="L29" s="17">
        <v>10400</v>
      </c>
      <c r="M29" s="17" t="s">
        <v>163</v>
      </c>
      <c r="N29" s="64">
        <v>10400</v>
      </c>
      <c r="O29" s="17" t="s">
        <v>164</v>
      </c>
      <c r="P29" s="17" t="s">
        <v>165</v>
      </c>
      <c r="Q29" s="109" t="s">
        <v>166</v>
      </c>
      <c r="R29" s="110">
        <v>2600</v>
      </c>
      <c r="S29" s="92">
        <v>0</v>
      </c>
      <c r="T29" s="89" t="s">
        <v>118</v>
      </c>
      <c r="U29" s="110">
        <v>0</v>
      </c>
      <c r="V29" s="118">
        <f>ROUND(ROUND(S29,2)*ROUND(L29,3),2)</f>
        <v>0</v>
      </c>
      <c r="W29" s="118">
        <f>ROUND(V29*IF(UPPER(T29)="18%",18,1)*IF(UPPER(T29)="10%",10,1)*IF(UPPER(T29)="НДС не облагается",0,1)/100,2)</f>
        <v>0</v>
      </c>
      <c r="X29" s="118">
        <f>ROUND(W29+V29,2)</f>
        <v>0</v>
      </c>
      <c r="Y29" s="76">
        <f>IF(S29&gt;IF(U29=0,S29,U29),1,0)</f>
        <v>0</v>
      </c>
      <c r="Z29" s="76">
        <f t="shared" si="0"/>
        <v>0</v>
      </c>
      <c r="AA29" s="76">
        <f t="shared" si="1"/>
        <v>0</v>
      </c>
      <c r="AB29" s="76">
        <f t="shared" si="2"/>
        <v>0</v>
      </c>
      <c r="AC29" s="102">
        <f t="shared" si="3"/>
        <v>1</v>
      </c>
      <c r="AD29" s="102">
        <f>IF(AND(E29="Да",OR(AND(F29 = "Да",ISBLANK(G29)),AND(F29 = "Да", G29 = "В соответствии с техническим заданием"),AND(F29 = "Нет",NOT(G29 = "В соответствии с техническим заданием")))),1,0)</f>
        <v>0</v>
      </c>
      <c r="AE29" s="103">
        <f>IF(AND(E29="Да",OR(AND(F29 = "Да",ISBLANK(H29)),AND(F29 = "Да", H29 = "В соответствии с техническим заданием"),AND(F29 = "Нет",NOT(H29 = "В соответствии с техническим заданием")))),1,0)</f>
        <v>0</v>
      </c>
      <c r="AF29" s="103">
        <f>IF(OR(AND(E29="Нет",F29="Нет"),AND(E29="Да",F29="Нет"),AND(E29="Да",F29="Да")),0,1)</f>
        <v>0</v>
      </c>
      <c r="AG29" s="103">
        <f>IF(AND(Q29="Россия"),1,0)</f>
        <v>0</v>
      </c>
      <c r="AH29" s="103">
        <f>Z29*AG29</f>
        <v>0</v>
      </c>
      <c r="AI29" s="78" t="s">
        <v>107</v>
      </c>
    </row>
    <row r="30" spans="1:35" ht="50.1" customHeight="1" x14ac:dyDescent="0.45">
      <c r="A30" s="17" t="s">
        <v>203</v>
      </c>
      <c r="B30" s="17">
        <v>20</v>
      </c>
      <c r="C30" s="17">
        <v>347</v>
      </c>
      <c r="D30" s="19" t="s">
        <v>204</v>
      </c>
      <c r="E30" s="18" t="s">
        <v>87</v>
      </c>
      <c r="F30" s="109" t="s">
        <v>87</v>
      </c>
      <c r="G30" s="108" t="s">
        <v>130</v>
      </c>
      <c r="H30" s="108" t="s">
        <v>130</v>
      </c>
      <c r="I30" s="90"/>
      <c r="J30" s="91" t="s">
        <v>161</v>
      </c>
      <c r="K30" s="17" t="s">
        <v>177</v>
      </c>
      <c r="L30" s="17">
        <v>2080</v>
      </c>
      <c r="M30" s="17" t="s">
        <v>163</v>
      </c>
      <c r="N30" s="64">
        <v>2080</v>
      </c>
      <c r="O30" s="17" t="s">
        <v>164</v>
      </c>
      <c r="P30" s="17" t="s">
        <v>165</v>
      </c>
      <c r="Q30" s="109" t="s">
        <v>166</v>
      </c>
      <c r="R30" s="110">
        <v>520</v>
      </c>
      <c r="S30" s="92">
        <v>0</v>
      </c>
      <c r="T30" s="89" t="s">
        <v>118</v>
      </c>
      <c r="U30" s="110">
        <v>0</v>
      </c>
      <c r="V30" s="118">
        <f>ROUND(ROUND(S30,2)*ROUND(L30,3),2)</f>
        <v>0</v>
      </c>
      <c r="W30" s="118">
        <f>ROUND(V30*IF(UPPER(T30)="18%",18,1)*IF(UPPER(T30)="10%",10,1)*IF(UPPER(T30)="НДС не облагается",0,1)/100,2)</f>
        <v>0</v>
      </c>
      <c r="X30" s="118">
        <f>ROUND(W30+V30,2)</f>
        <v>0</v>
      </c>
      <c r="Y30" s="76">
        <f>IF(S30&gt;IF(U30=0,S30,U30),1,0)</f>
        <v>0</v>
      </c>
      <c r="Z30" s="76">
        <f t="shared" si="0"/>
        <v>0</v>
      </c>
      <c r="AA30" s="76">
        <f t="shared" si="1"/>
        <v>0</v>
      </c>
      <c r="AB30" s="76">
        <f t="shared" si="2"/>
        <v>0</v>
      </c>
      <c r="AC30" s="102">
        <f t="shared" si="3"/>
        <v>1</v>
      </c>
      <c r="AD30" s="102">
        <f>IF(AND(E30="Да",OR(AND(F30 = "Да",ISBLANK(G30)),AND(F30 = "Да", G30 = "В соответствии с техническим заданием"),AND(F30 = "Нет",NOT(G30 = "В соответствии с техническим заданием")))),1,0)</f>
        <v>0</v>
      </c>
      <c r="AE30" s="103">
        <f>IF(AND(E30="Да",OR(AND(F30 = "Да",ISBLANK(H30)),AND(F30 = "Да", H30 = "В соответствии с техническим заданием"),AND(F30 = "Нет",NOT(H30 = "В соответствии с техническим заданием")))),1,0)</f>
        <v>0</v>
      </c>
      <c r="AF30" s="103">
        <f>IF(OR(AND(E30="Нет",F30="Нет"),AND(E30="Да",F30="Нет"),AND(E30="Да",F30="Да")),0,1)</f>
        <v>0</v>
      </c>
      <c r="AG30" s="103">
        <f>IF(AND(Q30="Россия"),1,0)</f>
        <v>0</v>
      </c>
      <c r="AH30" s="103">
        <f>Z30*AG30</f>
        <v>0</v>
      </c>
      <c r="AI30" s="78" t="s">
        <v>107</v>
      </c>
    </row>
    <row r="31" spans="1:35" ht="50.1" customHeight="1" x14ac:dyDescent="0.45">
      <c r="A31" s="17" t="s">
        <v>205</v>
      </c>
      <c r="B31" s="17">
        <v>21</v>
      </c>
      <c r="C31" s="17">
        <v>442</v>
      </c>
      <c r="D31" s="19" t="s">
        <v>206</v>
      </c>
      <c r="E31" s="18" t="s">
        <v>87</v>
      </c>
      <c r="F31" s="109" t="s">
        <v>87</v>
      </c>
      <c r="G31" s="108" t="s">
        <v>130</v>
      </c>
      <c r="H31" s="108" t="s">
        <v>130</v>
      </c>
      <c r="I31" s="90"/>
      <c r="J31" s="91" t="s">
        <v>161</v>
      </c>
      <c r="K31" s="17" t="s">
        <v>162</v>
      </c>
      <c r="L31" s="17">
        <v>21</v>
      </c>
      <c r="M31" s="17" t="s">
        <v>163</v>
      </c>
      <c r="N31" s="64">
        <v>21</v>
      </c>
      <c r="O31" s="17" t="s">
        <v>164</v>
      </c>
      <c r="P31" s="17" t="s">
        <v>165</v>
      </c>
      <c r="Q31" s="109" t="s">
        <v>166</v>
      </c>
      <c r="R31" s="110">
        <v>2455.9499999999998</v>
      </c>
      <c r="S31" s="92">
        <v>0</v>
      </c>
      <c r="T31" s="89" t="s">
        <v>118</v>
      </c>
      <c r="U31" s="110">
        <v>0</v>
      </c>
      <c r="V31" s="118">
        <f>ROUND(ROUND(S31,2)*ROUND(L31,3),2)</f>
        <v>0</v>
      </c>
      <c r="W31" s="118">
        <f>ROUND(V31*IF(UPPER(T31)="18%",18,1)*IF(UPPER(T31)="10%",10,1)*IF(UPPER(T31)="НДС не облагается",0,1)/100,2)</f>
        <v>0</v>
      </c>
      <c r="X31" s="118">
        <f>ROUND(W31+V31,2)</f>
        <v>0</v>
      </c>
      <c r="Y31" s="76">
        <f>IF(S31&gt;IF(U31=0,S31,U31),1,0)</f>
        <v>0</v>
      </c>
      <c r="Z31" s="76">
        <f t="shared" si="0"/>
        <v>0</v>
      </c>
      <c r="AA31" s="76">
        <f t="shared" si="1"/>
        <v>0</v>
      </c>
      <c r="AB31" s="76">
        <f t="shared" si="2"/>
        <v>0</v>
      </c>
      <c r="AC31" s="102">
        <f t="shared" si="3"/>
        <v>1</v>
      </c>
      <c r="AD31" s="102">
        <f>IF(AND(E31="Да",OR(AND(F31 = "Да",ISBLANK(G31)),AND(F31 = "Да", G31 = "В соответствии с техническим заданием"),AND(F31 = "Нет",NOT(G31 = "В соответствии с техническим заданием")))),1,0)</f>
        <v>0</v>
      </c>
      <c r="AE31" s="103">
        <f>IF(AND(E31="Да",OR(AND(F31 = "Да",ISBLANK(H31)),AND(F31 = "Да", H31 = "В соответствии с техническим заданием"),AND(F31 = "Нет",NOT(H31 = "В соответствии с техническим заданием")))),1,0)</f>
        <v>0</v>
      </c>
      <c r="AF31" s="103">
        <f>IF(OR(AND(E31="Нет",F31="Нет"),AND(E31="Да",F31="Нет"),AND(E31="Да",F31="Да")),0,1)</f>
        <v>0</v>
      </c>
      <c r="AG31" s="103">
        <f>IF(AND(Q31="Россия"),1,0)</f>
        <v>0</v>
      </c>
      <c r="AH31" s="103">
        <f>Z31*AG31</f>
        <v>0</v>
      </c>
      <c r="AI31" s="78" t="s">
        <v>107</v>
      </c>
    </row>
    <row r="32" spans="1:35" ht="50.1" customHeight="1" x14ac:dyDescent="0.45">
      <c r="A32" s="17" t="s">
        <v>207</v>
      </c>
      <c r="B32" s="17">
        <v>22</v>
      </c>
      <c r="C32" s="17">
        <v>780</v>
      </c>
      <c r="D32" s="19" t="s">
        <v>208</v>
      </c>
      <c r="E32" s="18" t="s">
        <v>87</v>
      </c>
      <c r="F32" s="109" t="s">
        <v>87</v>
      </c>
      <c r="G32" s="108" t="s">
        <v>130</v>
      </c>
      <c r="H32" s="108" t="s">
        <v>130</v>
      </c>
      <c r="I32" s="90"/>
      <c r="J32" s="91" t="s">
        <v>161</v>
      </c>
      <c r="K32" s="17" t="s">
        <v>177</v>
      </c>
      <c r="L32" s="17">
        <v>12480</v>
      </c>
      <c r="M32" s="17" t="s">
        <v>163</v>
      </c>
      <c r="N32" s="64">
        <v>12480</v>
      </c>
      <c r="O32" s="17" t="s">
        <v>164</v>
      </c>
      <c r="P32" s="17" t="s">
        <v>165</v>
      </c>
      <c r="Q32" s="109" t="s">
        <v>166</v>
      </c>
      <c r="R32" s="110">
        <v>3120</v>
      </c>
      <c r="S32" s="92">
        <v>0</v>
      </c>
      <c r="T32" s="89" t="s">
        <v>118</v>
      </c>
      <c r="U32" s="110">
        <v>0</v>
      </c>
      <c r="V32" s="118">
        <f>ROUND(ROUND(S32,2)*ROUND(L32,3),2)</f>
        <v>0</v>
      </c>
      <c r="W32" s="118">
        <f>ROUND(V32*IF(UPPER(T32)="18%",18,1)*IF(UPPER(T32)="10%",10,1)*IF(UPPER(T32)="НДС не облагается",0,1)/100,2)</f>
        <v>0</v>
      </c>
      <c r="X32" s="118">
        <f>ROUND(W32+V32,2)</f>
        <v>0</v>
      </c>
      <c r="Y32" s="76">
        <f>IF(S32&gt;IF(U32=0,S32,U32),1,0)</f>
        <v>0</v>
      </c>
      <c r="Z32" s="76">
        <f t="shared" si="0"/>
        <v>0</v>
      </c>
      <c r="AA32" s="76">
        <f t="shared" si="1"/>
        <v>0</v>
      </c>
      <c r="AB32" s="76">
        <f t="shared" si="2"/>
        <v>0</v>
      </c>
      <c r="AC32" s="102">
        <f t="shared" si="3"/>
        <v>1</v>
      </c>
      <c r="AD32" s="102">
        <f>IF(AND(E32="Да",OR(AND(F32 = "Да",ISBLANK(G32)),AND(F32 = "Да", G32 = "В соответствии с техническим заданием"),AND(F32 = "Нет",NOT(G32 = "В соответствии с техническим заданием")))),1,0)</f>
        <v>0</v>
      </c>
      <c r="AE32" s="103">
        <f>IF(AND(E32="Да",OR(AND(F32 = "Да",ISBLANK(H32)),AND(F32 = "Да", H32 = "В соответствии с техническим заданием"),AND(F32 = "Нет",NOT(H32 = "В соответствии с техническим заданием")))),1,0)</f>
        <v>0</v>
      </c>
      <c r="AF32" s="103">
        <f>IF(OR(AND(E32="Нет",F32="Нет"),AND(E32="Да",F32="Нет"),AND(E32="Да",F32="Да")),0,1)</f>
        <v>0</v>
      </c>
      <c r="AG32" s="103">
        <f>IF(AND(Q32="Россия"),1,0)</f>
        <v>0</v>
      </c>
      <c r="AH32" s="103">
        <f>Z32*AG32</f>
        <v>0</v>
      </c>
      <c r="AI32" s="78" t="s">
        <v>107</v>
      </c>
    </row>
    <row r="33" spans="1:35" ht="50.1" customHeight="1" x14ac:dyDescent="0.45">
      <c r="A33" s="17" t="s">
        <v>209</v>
      </c>
      <c r="B33" s="17">
        <v>23</v>
      </c>
      <c r="C33" s="17">
        <v>776</v>
      </c>
      <c r="D33" s="19" t="s">
        <v>210</v>
      </c>
      <c r="E33" s="18" t="s">
        <v>87</v>
      </c>
      <c r="F33" s="109" t="s">
        <v>87</v>
      </c>
      <c r="G33" s="108" t="s">
        <v>130</v>
      </c>
      <c r="H33" s="108" t="s">
        <v>130</v>
      </c>
      <c r="I33" s="90"/>
      <c r="J33" s="91" t="s">
        <v>161</v>
      </c>
      <c r="K33" s="17" t="s">
        <v>177</v>
      </c>
      <c r="L33" s="17">
        <v>4160</v>
      </c>
      <c r="M33" s="17" t="s">
        <v>163</v>
      </c>
      <c r="N33" s="64">
        <v>4160</v>
      </c>
      <c r="O33" s="17" t="s">
        <v>164</v>
      </c>
      <c r="P33" s="17" t="s">
        <v>165</v>
      </c>
      <c r="Q33" s="109" t="s">
        <v>166</v>
      </c>
      <c r="R33" s="110">
        <v>1040</v>
      </c>
      <c r="S33" s="92">
        <v>0</v>
      </c>
      <c r="T33" s="89" t="s">
        <v>118</v>
      </c>
      <c r="U33" s="110">
        <v>0</v>
      </c>
      <c r="V33" s="118">
        <f>ROUND(ROUND(S33,2)*ROUND(L33,3),2)</f>
        <v>0</v>
      </c>
      <c r="W33" s="118">
        <f>ROUND(V33*IF(UPPER(T33)="18%",18,1)*IF(UPPER(T33)="10%",10,1)*IF(UPPER(T33)="НДС не облагается",0,1)/100,2)</f>
        <v>0</v>
      </c>
      <c r="X33" s="118">
        <f>ROUND(W33+V33,2)</f>
        <v>0</v>
      </c>
      <c r="Y33" s="76">
        <f>IF(S33&gt;IF(U33=0,S33,U33),1,0)</f>
        <v>0</v>
      </c>
      <c r="Z33" s="76">
        <f t="shared" si="0"/>
        <v>0</v>
      </c>
      <c r="AA33" s="76">
        <f t="shared" si="1"/>
        <v>0</v>
      </c>
      <c r="AB33" s="76">
        <f t="shared" si="2"/>
        <v>0</v>
      </c>
      <c r="AC33" s="102">
        <f t="shared" si="3"/>
        <v>1</v>
      </c>
      <c r="AD33" s="102">
        <f>IF(AND(E33="Да",OR(AND(F33 = "Да",ISBLANK(G33)),AND(F33 = "Да", G33 = "В соответствии с техническим заданием"),AND(F33 = "Нет",NOT(G33 = "В соответствии с техническим заданием")))),1,0)</f>
        <v>0</v>
      </c>
      <c r="AE33" s="103">
        <f>IF(AND(E33="Да",OR(AND(F33 = "Да",ISBLANK(H33)),AND(F33 = "Да", H33 = "В соответствии с техническим заданием"),AND(F33 = "Нет",NOT(H33 = "В соответствии с техническим заданием")))),1,0)</f>
        <v>0</v>
      </c>
      <c r="AF33" s="103">
        <f>IF(OR(AND(E33="Нет",F33="Нет"),AND(E33="Да",F33="Нет"),AND(E33="Да",F33="Да")),0,1)</f>
        <v>0</v>
      </c>
      <c r="AG33" s="103">
        <f>IF(AND(Q33="Россия"),1,0)</f>
        <v>0</v>
      </c>
      <c r="AH33" s="103">
        <f>Z33*AG33</f>
        <v>0</v>
      </c>
      <c r="AI33" s="78" t="s">
        <v>107</v>
      </c>
    </row>
    <row r="34" spans="1:35" ht="50.1" customHeight="1" x14ac:dyDescent="0.45">
      <c r="A34" s="17" t="s">
        <v>211</v>
      </c>
      <c r="B34" s="17">
        <v>24</v>
      </c>
      <c r="C34" s="17">
        <v>416</v>
      </c>
      <c r="D34" s="19" t="s">
        <v>212</v>
      </c>
      <c r="E34" s="18" t="s">
        <v>87</v>
      </c>
      <c r="F34" s="109" t="s">
        <v>87</v>
      </c>
      <c r="G34" s="108" t="s">
        <v>130</v>
      </c>
      <c r="H34" s="108" t="s">
        <v>130</v>
      </c>
      <c r="I34" s="90"/>
      <c r="J34" s="91" t="s">
        <v>161</v>
      </c>
      <c r="K34" s="17" t="s">
        <v>162</v>
      </c>
      <c r="L34" s="17">
        <v>5</v>
      </c>
      <c r="M34" s="17" t="s">
        <v>163</v>
      </c>
      <c r="N34" s="64">
        <v>5</v>
      </c>
      <c r="O34" s="17" t="s">
        <v>164</v>
      </c>
      <c r="P34" s="17" t="s">
        <v>165</v>
      </c>
      <c r="Q34" s="109" t="s">
        <v>166</v>
      </c>
      <c r="R34" s="110">
        <v>1144.05</v>
      </c>
      <c r="S34" s="92">
        <v>0</v>
      </c>
      <c r="T34" s="89" t="s">
        <v>118</v>
      </c>
      <c r="U34" s="110">
        <v>0</v>
      </c>
      <c r="V34" s="118">
        <f>ROUND(ROUND(S34,2)*ROUND(L34,3),2)</f>
        <v>0</v>
      </c>
      <c r="W34" s="118">
        <f>ROUND(V34*IF(UPPER(T34)="18%",18,1)*IF(UPPER(T34)="10%",10,1)*IF(UPPER(T34)="НДС не облагается",0,1)/100,2)</f>
        <v>0</v>
      </c>
      <c r="X34" s="118">
        <f>ROUND(W34+V34,2)</f>
        <v>0</v>
      </c>
      <c r="Y34" s="76">
        <f>IF(S34&gt;IF(U34=0,S34,U34),1,0)</f>
        <v>0</v>
      </c>
      <c r="Z34" s="76">
        <f t="shared" si="0"/>
        <v>0</v>
      </c>
      <c r="AA34" s="76">
        <f t="shared" si="1"/>
        <v>0</v>
      </c>
      <c r="AB34" s="76">
        <f t="shared" si="2"/>
        <v>0</v>
      </c>
      <c r="AC34" s="102">
        <f t="shared" si="3"/>
        <v>1</v>
      </c>
      <c r="AD34" s="102">
        <f>IF(AND(E34="Да",OR(AND(F34 = "Да",ISBLANK(G34)),AND(F34 = "Да", G34 = "В соответствии с техническим заданием"),AND(F34 = "Нет",NOT(G34 = "В соответствии с техническим заданием")))),1,0)</f>
        <v>0</v>
      </c>
      <c r="AE34" s="103">
        <f>IF(AND(E34="Да",OR(AND(F34 = "Да",ISBLANK(H34)),AND(F34 = "Да", H34 = "В соответствии с техническим заданием"),AND(F34 = "Нет",NOT(H34 = "В соответствии с техническим заданием")))),1,0)</f>
        <v>0</v>
      </c>
      <c r="AF34" s="103">
        <f>IF(OR(AND(E34="Нет",F34="Нет"),AND(E34="Да",F34="Нет"),AND(E34="Да",F34="Да")),0,1)</f>
        <v>0</v>
      </c>
      <c r="AG34" s="103">
        <f>IF(AND(Q34="Россия"),1,0)</f>
        <v>0</v>
      </c>
      <c r="AH34" s="103">
        <f>Z34*AG34</f>
        <v>0</v>
      </c>
      <c r="AI34" s="78" t="s">
        <v>107</v>
      </c>
    </row>
    <row r="35" spans="1:35" ht="50.1" customHeight="1" x14ac:dyDescent="0.45">
      <c r="A35" s="17" t="s">
        <v>213</v>
      </c>
      <c r="B35" s="17">
        <v>25</v>
      </c>
      <c r="C35" s="17">
        <v>782</v>
      </c>
      <c r="D35" s="19" t="s">
        <v>214</v>
      </c>
      <c r="E35" s="18" t="s">
        <v>87</v>
      </c>
      <c r="F35" s="109" t="s">
        <v>87</v>
      </c>
      <c r="G35" s="108" t="s">
        <v>130</v>
      </c>
      <c r="H35" s="108" t="s">
        <v>130</v>
      </c>
      <c r="I35" s="90"/>
      <c r="J35" s="91" t="s">
        <v>161</v>
      </c>
      <c r="K35" s="17" t="s">
        <v>177</v>
      </c>
      <c r="L35" s="17">
        <v>10400</v>
      </c>
      <c r="M35" s="17" t="s">
        <v>163</v>
      </c>
      <c r="N35" s="64">
        <v>10400</v>
      </c>
      <c r="O35" s="17" t="s">
        <v>164</v>
      </c>
      <c r="P35" s="17" t="s">
        <v>165</v>
      </c>
      <c r="Q35" s="109" t="s">
        <v>166</v>
      </c>
      <c r="R35" s="110">
        <v>2600</v>
      </c>
      <c r="S35" s="92">
        <v>0</v>
      </c>
      <c r="T35" s="89" t="s">
        <v>118</v>
      </c>
      <c r="U35" s="110">
        <v>0</v>
      </c>
      <c r="V35" s="118">
        <f>ROUND(ROUND(S35,2)*ROUND(L35,3),2)</f>
        <v>0</v>
      </c>
      <c r="W35" s="118">
        <f>ROUND(V35*IF(UPPER(T35)="18%",18,1)*IF(UPPER(T35)="10%",10,1)*IF(UPPER(T35)="НДС не облагается",0,1)/100,2)</f>
        <v>0</v>
      </c>
      <c r="X35" s="118">
        <f>ROUND(W35+V35,2)</f>
        <v>0</v>
      </c>
      <c r="Y35" s="76">
        <f>IF(S35&gt;IF(U35=0,S35,U35),1,0)</f>
        <v>0</v>
      </c>
      <c r="Z35" s="76">
        <f t="shared" si="0"/>
        <v>0</v>
      </c>
      <c r="AA35" s="76">
        <f t="shared" si="1"/>
        <v>0</v>
      </c>
      <c r="AB35" s="76">
        <f t="shared" si="2"/>
        <v>0</v>
      </c>
      <c r="AC35" s="102">
        <f t="shared" si="3"/>
        <v>1</v>
      </c>
      <c r="AD35" s="102">
        <f>IF(AND(E35="Да",OR(AND(F35 = "Да",ISBLANK(G35)),AND(F35 = "Да", G35 = "В соответствии с техническим заданием"),AND(F35 = "Нет",NOT(G35 = "В соответствии с техническим заданием")))),1,0)</f>
        <v>0</v>
      </c>
      <c r="AE35" s="103">
        <f>IF(AND(E35="Да",OR(AND(F35 = "Да",ISBLANK(H35)),AND(F35 = "Да", H35 = "В соответствии с техническим заданием"),AND(F35 = "Нет",NOT(H35 = "В соответствии с техническим заданием")))),1,0)</f>
        <v>0</v>
      </c>
      <c r="AF35" s="103">
        <f>IF(OR(AND(E35="Нет",F35="Нет"),AND(E35="Да",F35="Нет"),AND(E35="Да",F35="Да")),0,1)</f>
        <v>0</v>
      </c>
      <c r="AG35" s="103">
        <f>IF(AND(Q35="Россия"),1,0)</f>
        <v>0</v>
      </c>
      <c r="AH35" s="103">
        <f>Z35*AG35</f>
        <v>0</v>
      </c>
      <c r="AI35" s="78" t="s">
        <v>107</v>
      </c>
    </row>
    <row r="36" spans="1:35" ht="50.1" customHeight="1" x14ac:dyDescent="0.45">
      <c r="A36" s="17" t="s">
        <v>215</v>
      </c>
      <c r="B36" s="17">
        <v>26</v>
      </c>
      <c r="C36" s="17">
        <v>292</v>
      </c>
      <c r="D36" s="19" t="s">
        <v>216</v>
      </c>
      <c r="E36" s="18" t="s">
        <v>87</v>
      </c>
      <c r="F36" s="109" t="s">
        <v>87</v>
      </c>
      <c r="G36" s="108" t="s">
        <v>130</v>
      </c>
      <c r="H36" s="108" t="s">
        <v>130</v>
      </c>
      <c r="I36" s="90"/>
      <c r="J36" s="91" t="s">
        <v>161</v>
      </c>
      <c r="K36" s="17" t="s">
        <v>162</v>
      </c>
      <c r="L36" s="17">
        <v>126</v>
      </c>
      <c r="M36" s="17" t="s">
        <v>163</v>
      </c>
      <c r="N36" s="64">
        <v>126</v>
      </c>
      <c r="O36" s="17" t="s">
        <v>164</v>
      </c>
      <c r="P36" s="17" t="s">
        <v>165</v>
      </c>
      <c r="Q36" s="109" t="s">
        <v>166</v>
      </c>
      <c r="R36" s="110">
        <v>15697.08</v>
      </c>
      <c r="S36" s="92">
        <v>0</v>
      </c>
      <c r="T36" s="89" t="s">
        <v>118</v>
      </c>
      <c r="U36" s="110">
        <v>0</v>
      </c>
      <c r="V36" s="118">
        <f>ROUND(ROUND(S36,2)*ROUND(L36,3),2)</f>
        <v>0</v>
      </c>
      <c r="W36" s="118">
        <f>ROUND(V36*IF(UPPER(T36)="18%",18,1)*IF(UPPER(T36)="10%",10,1)*IF(UPPER(T36)="НДС не облагается",0,1)/100,2)</f>
        <v>0</v>
      </c>
      <c r="X36" s="118">
        <f>ROUND(W36+V36,2)</f>
        <v>0</v>
      </c>
      <c r="Y36" s="76">
        <f>IF(S36&gt;IF(U36=0,S36,U36),1,0)</f>
        <v>0</v>
      </c>
      <c r="Z36" s="76">
        <f t="shared" si="0"/>
        <v>0</v>
      </c>
      <c r="AA36" s="76">
        <f t="shared" si="1"/>
        <v>0</v>
      </c>
      <c r="AB36" s="76">
        <f t="shared" si="2"/>
        <v>0</v>
      </c>
      <c r="AC36" s="102">
        <f t="shared" si="3"/>
        <v>1</v>
      </c>
      <c r="AD36" s="102">
        <f>IF(AND(E36="Да",OR(AND(F36 = "Да",ISBLANK(G36)),AND(F36 = "Да", G36 = "В соответствии с техническим заданием"),AND(F36 = "Нет",NOT(G36 = "В соответствии с техническим заданием")))),1,0)</f>
        <v>0</v>
      </c>
      <c r="AE36" s="103">
        <f>IF(AND(E36="Да",OR(AND(F36 = "Да",ISBLANK(H36)),AND(F36 = "Да", H36 = "В соответствии с техническим заданием"),AND(F36 = "Нет",NOT(H36 = "В соответствии с техническим заданием")))),1,0)</f>
        <v>0</v>
      </c>
      <c r="AF36" s="103">
        <f>IF(OR(AND(E36="Нет",F36="Нет"),AND(E36="Да",F36="Нет"),AND(E36="Да",F36="Да")),0,1)</f>
        <v>0</v>
      </c>
      <c r="AG36" s="103">
        <f>IF(AND(Q36="Россия"),1,0)</f>
        <v>0</v>
      </c>
      <c r="AH36" s="103">
        <f>Z36*AG36</f>
        <v>0</v>
      </c>
      <c r="AI36" s="78" t="s">
        <v>107</v>
      </c>
    </row>
    <row r="37" spans="1:35" ht="50.1" customHeight="1" x14ac:dyDescent="0.45">
      <c r="A37" s="17" t="s">
        <v>217</v>
      </c>
      <c r="B37" s="17">
        <v>27</v>
      </c>
      <c r="C37" s="17">
        <v>352</v>
      </c>
      <c r="D37" s="19" t="s">
        <v>218</v>
      </c>
      <c r="E37" s="18" t="s">
        <v>87</v>
      </c>
      <c r="F37" s="109" t="s">
        <v>87</v>
      </c>
      <c r="G37" s="108" t="s">
        <v>130</v>
      </c>
      <c r="H37" s="108" t="s">
        <v>130</v>
      </c>
      <c r="I37" s="90"/>
      <c r="J37" s="91" t="s">
        <v>161</v>
      </c>
      <c r="K37" s="17" t="s">
        <v>162</v>
      </c>
      <c r="L37" s="17">
        <v>39.6</v>
      </c>
      <c r="M37" s="17" t="s">
        <v>163</v>
      </c>
      <c r="N37" s="64">
        <v>39.6</v>
      </c>
      <c r="O37" s="17" t="s">
        <v>164</v>
      </c>
      <c r="P37" s="17" t="s">
        <v>165</v>
      </c>
      <c r="Q37" s="109" t="s">
        <v>166</v>
      </c>
      <c r="R37" s="110">
        <v>6879.71</v>
      </c>
      <c r="S37" s="92">
        <v>0</v>
      </c>
      <c r="T37" s="89" t="s">
        <v>118</v>
      </c>
      <c r="U37" s="110">
        <v>0</v>
      </c>
      <c r="V37" s="118">
        <f>ROUND(ROUND(S37,2)*ROUND(L37,3),2)</f>
        <v>0</v>
      </c>
      <c r="W37" s="118">
        <f>ROUND(V37*IF(UPPER(T37)="18%",18,1)*IF(UPPER(T37)="10%",10,1)*IF(UPPER(T37)="НДС не облагается",0,1)/100,2)</f>
        <v>0</v>
      </c>
      <c r="X37" s="118">
        <f>ROUND(W37+V37,2)</f>
        <v>0</v>
      </c>
      <c r="Y37" s="76">
        <f>IF(S37&gt;IF(U37=0,S37,U37),1,0)</f>
        <v>0</v>
      </c>
      <c r="Z37" s="76">
        <f t="shared" si="0"/>
        <v>0</v>
      </c>
      <c r="AA37" s="76">
        <f t="shared" si="1"/>
        <v>0</v>
      </c>
      <c r="AB37" s="76">
        <f t="shared" si="2"/>
        <v>0</v>
      </c>
      <c r="AC37" s="102">
        <f t="shared" si="3"/>
        <v>1</v>
      </c>
      <c r="AD37" s="102">
        <f>IF(AND(E37="Да",OR(AND(F37 = "Да",ISBLANK(G37)),AND(F37 = "Да", G37 = "В соответствии с техническим заданием"),AND(F37 = "Нет",NOT(G37 = "В соответствии с техническим заданием")))),1,0)</f>
        <v>0</v>
      </c>
      <c r="AE37" s="103">
        <f>IF(AND(E37="Да",OR(AND(F37 = "Да",ISBLANK(H37)),AND(F37 = "Да", H37 = "В соответствии с техническим заданием"),AND(F37 = "Нет",NOT(H37 = "В соответствии с техническим заданием")))),1,0)</f>
        <v>0</v>
      </c>
      <c r="AF37" s="103">
        <f>IF(OR(AND(E37="Нет",F37="Нет"),AND(E37="Да",F37="Нет"),AND(E37="Да",F37="Да")),0,1)</f>
        <v>0</v>
      </c>
      <c r="AG37" s="103">
        <f>IF(AND(Q37="Россия"),1,0)</f>
        <v>0</v>
      </c>
      <c r="AH37" s="103">
        <f>Z37*AG37</f>
        <v>0</v>
      </c>
      <c r="AI37" s="78" t="s">
        <v>107</v>
      </c>
    </row>
    <row r="38" spans="1:35" ht="50.1" customHeight="1" x14ac:dyDescent="0.45">
      <c r="A38" s="17" t="s">
        <v>219</v>
      </c>
      <c r="B38" s="17">
        <v>28</v>
      </c>
      <c r="C38" s="17">
        <v>320</v>
      </c>
      <c r="D38" s="19" t="s">
        <v>220</v>
      </c>
      <c r="E38" s="18" t="s">
        <v>87</v>
      </c>
      <c r="F38" s="109" t="s">
        <v>87</v>
      </c>
      <c r="G38" s="108" t="s">
        <v>130</v>
      </c>
      <c r="H38" s="108" t="s">
        <v>130</v>
      </c>
      <c r="I38" s="90"/>
      <c r="J38" s="91" t="s">
        <v>161</v>
      </c>
      <c r="K38" s="17" t="s">
        <v>162</v>
      </c>
      <c r="L38" s="17">
        <v>32.4</v>
      </c>
      <c r="M38" s="17" t="s">
        <v>163</v>
      </c>
      <c r="N38" s="64">
        <v>32.4</v>
      </c>
      <c r="O38" s="17" t="s">
        <v>164</v>
      </c>
      <c r="P38" s="17" t="s">
        <v>165</v>
      </c>
      <c r="Q38" s="109" t="s">
        <v>166</v>
      </c>
      <c r="R38" s="110">
        <v>4256.0600000000004</v>
      </c>
      <c r="S38" s="92">
        <v>0</v>
      </c>
      <c r="T38" s="89" t="s">
        <v>118</v>
      </c>
      <c r="U38" s="110">
        <v>0</v>
      </c>
      <c r="V38" s="118">
        <f>ROUND(ROUND(S38,2)*ROUND(L38,3),2)</f>
        <v>0</v>
      </c>
      <c r="W38" s="118">
        <f>ROUND(V38*IF(UPPER(T38)="18%",18,1)*IF(UPPER(T38)="10%",10,1)*IF(UPPER(T38)="НДС не облагается",0,1)/100,2)</f>
        <v>0</v>
      </c>
      <c r="X38" s="118">
        <f>ROUND(W38+V38,2)</f>
        <v>0</v>
      </c>
      <c r="Y38" s="76">
        <f>IF(S38&gt;IF(U38=0,S38,U38),1,0)</f>
        <v>0</v>
      </c>
      <c r="Z38" s="76">
        <f t="shared" si="0"/>
        <v>0</v>
      </c>
      <c r="AA38" s="76">
        <f t="shared" si="1"/>
        <v>0</v>
      </c>
      <c r="AB38" s="76">
        <f t="shared" si="2"/>
        <v>0</v>
      </c>
      <c r="AC38" s="102">
        <f t="shared" si="3"/>
        <v>1</v>
      </c>
      <c r="AD38" s="102">
        <f>IF(AND(E38="Да",OR(AND(F38 = "Да",ISBLANK(G38)),AND(F38 = "Да", G38 = "В соответствии с техническим заданием"),AND(F38 = "Нет",NOT(G38 = "В соответствии с техническим заданием")))),1,0)</f>
        <v>0</v>
      </c>
      <c r="AE38" s="103">
        <f>IF(AND(E38="Да",OR(AND(F38 = "Да",ISBLANK(H38)),AND(F38 = "Да", H38 = "В соответствии с техническим заданием"),AND(F38 = "Нет",NOT(H38 = "В соответствии с техническим заданием")))),1,0)</f>
        <v>0</v>
      </c>
      <c r="AF38" s="103">
        <f>IF(OR(AND(E38="Нет",F38="Нет"),AND(E38="Да",F38="Нет"),AND(E38="Да",F38="Да")),0,1)</f>
        <v>0</v>
      </c>
      <c r="AG38" s="103">
        <f>IF(AND(Q38="Россия"),1,0)</f>
        <v>0</v>
      </c>
      <c r="AH38" s="103">
        <f>Z38*AG38</f>
        <v>0</v>
      </c>
      <c r="AI38" s="78" t="s">
        <v>107</v>
      </c>
    </row>
    <row r="39" spans="1:35" ht="50.1" customHeight="1" x14ac:dyDescent="0.25">
      <c r="A39" s="127" t="s">
        <v>116</v>
      </c>
      <c r="B39" s="127"/>
      <c r="C39" s="127"/>
      <c r="D39" s="127"/>
      <c r="E39" s="127"/>
      <c r="F39" s="127"/>
      <c r="G39" s="127"/>
      <c r="H39" s="127"/>
      <c r="I39" s="127"/>
      <c r="J39" s="127"/>
      <c r="K39" s="127"/>
      <c r="L39" s="127"/>
      <c r="M39" s="127"/>
      <c r="N39" s="127"/>
      <c r="O39" s="127"/>
      <c r="P39" s="127"/>
      <c r="Q39" s="127"/>
      <c r="R39" s="127"/>
      <c r="S39" s="127"/>
      <c r="T39" s="127"/>
      <c r="U39" s="127"/>
      <c r="V39" s="127"/>
      <c r="W39" s="128"/>
      <c r="X39" s="119">
        <f>SUM(Z8:Z48)</f>
        <v>0</v>
      </c>
      <c r="Y39" s="95"/>
      <c r="Z39" s="94"/>
      <c r="AA39" s="94"/>
      <c r="AB39" s="94"/>
      <c r="AC39" s="94"/>
    </row>
    <row r="40" spans="1:35" ht="50.1" customHeight="1" x14ac:dyDescent="0.25">
      <c r="A40" s="129" t="s">
        <v>117</v>
      </c>
      <c r="B40" s="127"/>
      <c r="C40" s="127"/>
      <c r="D40" s="127"/>
      <c r="E40" s="127"/>
      <c r="F40" s="127"/>
      <c r="G40" s="127"/>
      <c r="H40" s="127"/>
      <c r="I40" s="127"/>
      <c r="J40" s="127"/>
      <c r="K40" s="127"/>
      <c r="L40" s="127"/>
      <c r="M40" s="127"/>
      <c r="N40" s="127"/>
      <c r="O40" s="127"/>
      <c r="P40" s="127"/>
      <c r="Q40" s="127"/>
      <c r="R40" s="127"/>
      <c r="S40" s="127"/>
      <c r="T40" s="127"/>
      <c r="U40" s="127"/>
      <c r="V40" s="127"/>
      <c r="W40" s="128"/>
      <c r="X40" s="119">
        <f>SUM(AB10:AB41)</f>
        <v>0</v>
      </c>
      <c r="Y40" s="95"/>
      <c r="Z40" s="94"/>
      <c r="AA40" s="94"/>
      <c r="AB40" s="94"/>
      <c r="AC40" s="94"/>
    </row>
    <row r="41" spans="1:35" ht="50.1" customHeight="1" x14ac:dyDescent="0.25">
      <c r="A41" s="129" t="s">
        <v>83</v>
      </c>
      <c r="B41" s="127"/>
      <c r="C41" s="127"/>
      <c r="D41" s="127"/>
      <c r="E41" s="127"/>
      <c r="F41" s="127"/>
      <c r="G41" s="127"/>
      <c r="H41" s="127"/>
      <c r="I41" s="127"/>
      <c r="J41" s="127"/>
      <c r="K41" s="127"/>
      <c r="L41" s="127"/>
      <c r="M41" s="127"/>
      <c r="N41" s="127"/>
      <c r="O41" s="127"/>
      <c r="P41" s="127"/>
      <c r="Q41" s="127"/>
      <c r="R41" s="127"/>
      <c r="S41" s="127"/>
      <c r="T41" s="127"/>
      <c r="U41" s="127"/>
      <c r="V41" s="127"/>
      <c r="W41" s="128"/>
      <c r="X41" s="119">
        <f>SUM(AA:AA)</f>
        <v>0</v>
      </c>
      <c r="Y41" s="95"/>
      <c r="Z41" s="94"/>
      <c r="AA41" s="94"/>
      <c r="AB41" s="94"/>
      <c r="AC41" s="94"/>
    </row>
    <row r="42" spans="1:35" ht="50.1" customHeight="1" x14ac:dyDescent="0.25">
      <c r="B42" s="61" t="s">
        <v>56</v>
      </c>
      <c r="C42" s="20"/>
      <c r="D42" s="82"/>
      <c r="E42" s="82"/>
      <c r="F42" s="82"/>
      <c r="G42" s="82"/>
      <c r="H42" s="82"/>
      <c r="I42" s="83"/>
      <c r="J42" s="83"/>
      <c r="K42" s="83"/>
      <c r="L42" s="83"/>
      <c r="M42" s="83"/>
      <c r="N42" s="83"/>
      <c r="O42" s="83"/>
      <c r="P42" s="83"/>
      <c r="Q42" s="83"/>
      <c r="R42" s="83"/>
      <c r="S42" s="84"/>
      <c r="T42" s="84"/>
      <c r="U42" s="84"/>
      <c r="V42" s="84"/>
      <c r="W42" s="84"/>
      <c r="X42" s="85"/>
      <c r="Y42" s="85"/>
    </row>
    <row r="43" spans="1:35" ht="50.1" customHeight="1" x14ac:dyDescent="0.25">
      <c r="B43" s="61" t="s">
        <v>57</v>
      </c>
      <c r="D43" s="86"/>
      <c r="E43" s="86"/>
      <c r="F43" s="86"/>
      <c r="G43" s="86"/>
      <c r="H43" s="86"/>
      <c r="I43" s="81"/>
      <c r="J43" s="81"/>
      <c r="K43" s="81"/>
      <c r="L43" s="81"/>
      <c r="M43" s="81"/>
      <c r="N43" s="81"/>
      <c r="O43" s="81"/>
      <c r="P43" s="81"/>
      <c r="Q43" s="81"/>
      <c r="R43" s="81"/>
      <c r="S43" s="87"/>
      <c r="T43" s="87"/>
      <c r="U43" s="87"/>
      <c r="V43" s="87"/>
      <c r="W43" s="87"/>
      <c r="X43" s="88"/>
      <c r="Y43" s="88"/>
    </row>
    <row r="44" spans="1:35" ht="50.1" customHeight="1" x14ac:dyDescent="0.25">
      <c r="H44" s="22"/>
      <c r="I44" s="21"/>
      <c r="J44" s="21"/>
      <c r="S44" s="24"/>
      <c r="T44" s="24"/>
      <c r="U44" s="24"/>
      <c r="V44" s="24"/>
      <c r="W44" s="24"/>
      <c r="X44" s="10"/>
      <c r="Y44" s="10"/>
    </row>
    <row r="45" spans="1:35" ht="50.1" customHeight="1" x14ac:dyDescent="0.25">
      <c r="A45" s="13"/>
      <c r="B45" s="13"/>
      <c r="C45" s="13"/>
      <c r="D45" s="1" t="s">
        <v>22</v>
      </c>
      <c r="E45" s="41"/>
      <c r="F45" s="41"/>
      <c r="G45" s="40"/>
      <c r="H45" s="81" t="s">
        <v>70</v>
      </c>
      <c r="I45" s="22"/>
      <c r="J45" s="23"/>
      <c r="K45" s="14"/>
      <c r="L45" s="14"/>
      <c r="M45" s="14"/>
      <c r="N45" s="14"/>
      <c r="O45" s="14"/>
      <c r="P45" s="14"/>
      <c r="Q45" s="14"/>
      <c r="R45" s="14"/>
      <c r="S45" s="23"/>
      <c r="T45" s="23"/>
      <c r="U45" s="23"/>
      <c r="V45" s="23"/>
      <c r="W45" s="23"/>
      <c r="X45" s="14"/>
      <c r="Y45" s="14"/>
      <c r="Z45" s="77"/>
    </row>
    <row r="46" spans="1:35" ht="50.1" customHeight="1" x14ac:dyDescent="0.25">
      <c r="D46" s="40" t="s">
        <v>8</v>
      </c>
      <c r="E46" s="1"/>
      <c r="F46" s="1"/>
      <c r="G46" s="1"/>
      <c r="H46" s="21"/>
      <c r="I46" s="22"/>
      <c r="J46" s="21"/>
      <c r="S46" s="25"/>
      <c r="T46" s="25"/>
      <c r="U46" s="25"/>
      <c r="V46" s="25"/>
      <c r="W46" s="25"/>
    </row>
    <row r="47" spans="1:35" ht="50.1" customHeight="1" x14ac:dyDescent="0.25">
      <c r="D47" s="1" t="s">
        <v>9</v>
      </c>
      <c r="E47" s="1"/>
      <c r="F47" s="1"/>
      <c r="G47" s="1"/>
      <c r="H47" s="21"/>
      <c r="I47" s="22"/>
      <c r="J47" s="21"/>
      <c r="S47" s="25"/>
      <c r="T47" s="25"/>
      <c r="U47" s="25"/>
      <c r="V47" s="25"/>
      <c r="W47" s="25"/>
    </row>
    <row r="48" spans="1:3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0"/>
      <c r="Y766" s="10"/>
    </row>
    <row r="767" spans="8:25" ht="50.1" customHeight="1" x14ac:dyDescent="0.25">
      <c r="H767" s="22"/>
      <c r="I767" s="21"/>
      <c r="J767" s="21"/>
      <c r="S767" s="25"/>
      <c r="T767" s="25"/>
      <c r="U767" s="25"/>
      <c r="V767" s="25"/>
      <c r="W767" s="25"/>
      <c r="X767" s="10"/>
      <c r="Y767" s="10"/>
    </row>
    <row r="768" spans="8:25" ht="50.1" customHeight="1" x14ac:dyDescent="0.25">
      <c r="H768" s="22"/>
      <c r="I768" s="21"/>
      <c r="J768" s="21"/>
      <c r="S768" s="25"/>
      <c r="T768" s="25"/>
      <c r="U768" s="25"/>
      <c r="V768" s="25"/>
      <c r="W768" s="25"/>
      <c r="X768" s="10"/>
      <c r="Y768" s="10"/>
    </row>
    <row r="769" spans="8:25" ht="50.1" customHeight="1" x14ac:dyDescent="0.25">
      <c r="H769" s="22"/>
      <c r="I769" s="21"/>
      <c r="J769" s="21"/>
      <c r="S769" s="25"/>
      <c r="T769" s="25"/>
      <c r="U769" s="25"/>
      <c r="V769" s="25"/>
      <c r="W769" s="25"/>
      <c r="X769" s="10"/>
      <c r="Y769" s="10"/>
    </row>
    <row r="770" spans="8:25" ht="50.1" customHeight="1" x14ac:dyDescent="0.25">
      <c r="H770" s="22"/>
      <c r="I770" s="21"/>
      <c r="J770" s="21"/>
      <c r="S770" s="25"/>
      <c r="T770" s="25"/>
      <c r="U770" s="25"/>
      <c r="V770" s="25"/>
      <c r="W770" s="25"/>
      <c r="X770" s="10"/>
      <c r="Y770" s="10"/>
    </row>
    <row r="771" spans="8:25" ht="50.1" customHeight="1" x14ac:dyDescent="0.25">
      <c r="H771" s="22"/>
      <c r="I771" s="21"/>
      <c r="J771" s="21"/>
      <c r="S771" s="25"/>
      <c r="T771" s="25"/>
      <c r="U771" s="25"/>
      <c r="V771" s="25"/>
      <c r="W771" s="25"/>
      <c r="X771" s="10"/>
      <c r="Y771" s="10"/>
    </row>
    <row r="772" spans="8:25" ht="50.1" customHeight="1" x14ac:dyDescent="0.25">
      <c r="H772" s="22"/>
      <c r="I772" s="21"/>
      <c r="J772" s="21"/>
      <c r="S772" s="25"/>
      <c r="T772" s="25"/>
      <c r="U772" s="25"/>
      <c r="V772" s="25"/>
      <c r="W772" s="25"/>
      <c r="X772" s="10"/>
      <c r="Y772" s="10"/>
    </row>
    <row r="773" spans="8:25" ht="50.1" customHeight="1" x14ac:dyDescent="0.25">
      <c r="H773" s="22"/>
      <c r="I773" s="21"/>
      <c r="J773" s="21"/>
      <c r="S773" s="25"/>
      <c r="T773" s="25"/>
      <c r="U773" s="25"/>
      <c r="V773" s="25"/>
      <c r="W773" s="25"/>
      <c r="X773" s="10"/>
      <c r="Y773" s="10"/>
    </row>
    <row r="774" spans="8:25" ht="50.1" customHeight="1" x14ac:dyDescent="0.25">
      <c r="H774" s="22"/>
      <c r="I774" s="21"/>
      <c r="J774" s="21"/>
      <c r="S774" s="25"/>
      <c r="T774" s="25"/>
      <c r="U774" s="25"/>
      <c r="V774" s="25"/>
      <c r="W774" s="25"/>
      <c r="X774" s="10"/>
      <c r="Y774" s="10"/>
    </row>
    <row r="775" spans="8:25" ht="50.1" customHeight="1" x14ac:dyDescent="0.25">
      <c r="H775" s="22"/>
      <c r="I775" s="21"/>
      <c r="J775" s="21"/>
      <c r="S775" s="25"/>
      <c r="T775" s="25"/>
      <c r="U775" s="25"/>
      <c r="V775" s="25"/>
      <c r="W775" s="25"/>
      <c r="X775" s="10"/>
      <c r="Y775" s="10"/>
    </row>
    <row r="776" spans="8:25" ht="50.1" customHeight="1" x14ac:dyDescent="0.25">
      <c r="H776" s="22"/>
      <c r="I776" s="21"/>
      <c r="J776" s="21"/>
      <c r="S776" s="25"/>
      <c r="T776" s="25"/>
      <c r="U776" s="25"/>
      <c r="V776" s="25"/>
      <c r="W776" s="25"/>
      <c r="X776" s="10"/>
      <c r="Y776" s="10"/>
    </row>
    <row r="777" spans="8:25" ht="50.1" customHeight="1" x14ac:dyDescent="0.25">
      <c r="H777" s="22"/>
      <c r="I777" s="21"/>
      <c r="J777" s="21"/>
      <c r="S777" s="25"/>
      <c r="T777" s="25"/>
      <c r="U777" s="25"/>
      <c r="V777" s="25"/>
      <c r="W777" s="25"/>
      <c r="X777" s="10"/>
      <c r="Y777" s="10"/>
    </row>
    <row r="778" spans="8:25" ht="50.1" customHeight="1" x14ac:dyDescent="0.25">
      <c r="H778" s="22"/>
      <c r="I778" s="21"/>
      <c r="J778" s="21"/>
      <c r="S778" s="25"/>
      <c r="T778" s="25"/>
      <c r="U778" s="25"/>
      <c r="V778" s="25"/>
      <c r="W778" s="25"/>
      <c r="X778" s="10"/>
      <c r="Y778" s="10"/>
    </row>
    <row r="779" spans="8:25" ht="50.1" customHeight="1" x14ac:dyDescent="0.25">
      <c r="H779" s="22"/>
      <c r="I779" s="21"/>
      <c r="J779" s="21"/>
      <c r="S779" s="25"/>
      <c r="T779" s="25"/>
      <c r="U779" s="25"/>
      <c r="V779" s="25"/>
      <c r="W779" s="25"/>
      <c r="X779" s="10"/>
      <c r="Y779" s="10"/>
    </row>
    <row r="780" spans="8:25" ht="50.1" customHeight="1" x14ac:dyDescent="0.25">
      <c r="H780" s="22"/>
      <c r="I780" s="21"/>
      <c r="J780" s="21"/>
      <c r="S780" s="25"/>
      <c r="T780" s="25"/>
      <c r="U780" s="25"/>
      <c r="V780" s="25"/>
      <c r="W780" s="25"/>
      <c r="X780" s="10"/>
      <c r="Y780" s="10"/>
    </row>
    <row r="781" spans="8:25" ht="50.1" customHeight="1" x14ac:dyDescent="0.25">
      <c r="H781" s="22"/>
      <c r="I781" s="21"/>
      <c r="J781" s="21"/>
      <c r="S781" s="25"/>
      <c r="T781" s="25"/>
      <c r="U781" s="25"/>
      <c r="V781" s="25"/>
      <c r="W781" s="25"/>
      <c r="X781" s="10"/>
      <c r="Y781" s="10"/>
    </row>
    <row r="782" spans="8:25" ht="50.1" customHeight="1" x14ac:dyDescent="0.25">
      <c r="H782" s="22"/>
      <c r="I782" s="21"/>
      <c r="J782" s="21"/>
      <c r="S782" s="25"/>
      <c r="T782" s="25"/>
      <c r="U782" s="25"/>
      <c r="V782" s="25"/>
      <c r="W782" s="25"/>
      <c r="X782" s="10"/>
      <c r="Y782" s="10"/>
    </row>
    <row r="783" spans="8:25" ht="50.1" customHeight="1" x14ac:dyDescent="0.25">
      <c r="H783" s="22"/>
      <c r="I783" s="21"/>
      <c r="J783" s="21"/>
      <c r="S783" s="25"/>
      <c r="T783" s="25"/>
      <c r="U783" s="25"/>
      <c r="V783" s="25"/>
      <c r="W783" s="25"/>
      <c r="X783" s="10"/>
      <c r="Y783" s="10"/>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H1006" s="22"/>
      <c r="I1006" s="21"/>
      <c r="J1006" s="21"/>
      <c r="S1006" s="25"/>
      <c r="T1006" s="25"/>
      <c r="U1006" s="25"/>
      <c r="V1006" s="25"/>
      <c r="W1006" s="25"/>
      <c r="X1006" s="11"/>
      <c r="Y1006" s="11"/>
    </row>
    <row r="1007" spans="8:25" ht="50.1" customHeight="1" x14ac:dyDescent="0.25">
      <c r="H1007" s="22"/>
      <c r="I1007" s="21"/>
      <c r="J1007" s="21"/>
      <c r="S1007" s="25"/>
      <c r="T1007" s="25"/>
      <c r="U1007" s="25"/>
      <c r="V1007" s="25"/>
      <c r="W1007" s="25"/>
      <c r="X1007" s="11"/>
      <c r="Y1007" s="11"/>
    </row>
    <row r="1008" spans="8:25" ht="50.1" customHeight="1" x14ac:dyDescent="0.25">
      <c r="H1008" s="22"/>
      <c r="I1008" s="21"/>
      <c r="J1008" s="21"/>
      <c r="S1008" s="25"/>
      <c r="T1008" s="25"/>
      <c r="U1008" s="25"/>
      <c r="V1008" s="25"/>
      <c r="W1008" s="25"/>
      <c r="X1008" s="11"/>
      <c r="Y1008" s="11"/>
    </row>
    <row r="1009" spans="8:25" ht="50.1" customHeight="1" x14ac:dyDescent="0.25">
      <c r="H1009" s="22"/>
      <c r="I1009" s="21"/>
      <c r="J1009" s="21"/>
      <c r="S1009" s="25"/>
      <c r="T1009" s="25"/>
      <c r="U1009" s="25"/>
      <c r="V1009" s="25"/>
      <c r="W1009" s="25"/>
      <c r="X1009" s="11"/>
      <c r="Y1009" s="11"/>
    </row>
    <row r="1010" spans="8:25" ht="50.1" customHeight="1" x14ac:dyDescent="0.25">
      <c r="H1010" s="22"/>
      <c r="I1010" s="21"/>
      <c r="J1010" s="21"/>
      <c r="S1010" s="25"/>
      <c r="T1010" s="25"/>
      <c r="U1010" s="25"/>
      <c r="V1010" s="25"/>
      <c r="W1010" s="25"/>
      <c r="X1010" s="11"/>
      <c r="Y1010" s="11"/>
    </row>
    <row r="1011" spans="8:25" ht="50.1" customHeight="1" x14ac:dyDescent="0.25">
      <c r="H1011" s="22"/>
      <c r="I1011" s="21"/>
      <c r="J1011" s="21"/>
      <c r="S1011" s="25"/>
      <c r="T1011" s="25"/>
      <c r="U1011" s="25"/>
      <c r="V1011" s="25"/>
      <c r="W1011" s="25"/>
      <c r="X1011" s="11"/>
      <c r="Y1011" s="11"/>
    </row>
    <row r="1012" spans="8:25" ht="50.1" customHeight="1" x14ac:dyDescent="0.25">
      <c r="H1012" s="22"/>
      <c r="I1012" s="21"/>
      <c r="J1012" s="21"/>
      <c r="S1012" s="25"/>
      <c r="T1012" s="25"/>
      <c r="U1012" s="25"/>
      <c r="V1012" s="25"/>
      <c r="W1012" s="25"/>
      <c r="X1012" s="11"/>
      <c r="Y1012" s="11"/>
    </row>
    <row r="1013" spans="8:25" ht="50.1" customHeight="1" x14ac:dyDescent="0.25">
      <c r="H1013" s="22"/>
      <c r="I1013" s="21"/>
      <c r="J1013" s="21"/>
      <c r="S1013" s="25"/>
      <c r="T1013" s="25"/>
      <c r="U1013" s="25"/>
      <c r="V1013" s="25"/>
      <c r="W1013" s="25"/>
      <c r="X1013" s="11"/>
      <c r="Y1013" s="11"/>
    </row>
    <row r="1014" spans="8:25" ht="50.1" customHeight="1" x14ac:dyDescent="0.25">
      <c r="H1014" s="22"/>
      <c r="I1014" s="21"/>
      <c r="J1014" s="21"/>
      <c r="S1014" s="25"/>
      <c r="T1014" s="25"/>
      <c r="U1014" s="25"/>
      <c r="V1014" s="25"/>
      <c r="W1014" s="25"/>
      <c r="X1014" s="11"/>
      <c r="Y1014" s="11"/>
    </row>
    <row r="1015" spans="8:25" ht="50.1" customHeight="1" x14ac:dyDescent="0.25">
      <c r="H1015" s="22"/>
      <c r="I1015" s="21"/>
      <c r="J1015" s="21"/>
      <c r="S1015" s="25"/>
      <c r="T1015" s="25"/>
      <c r="U1015" s="25"/>
      <c r="V1015" s="25"/>
      <c r="W1015" s="25"/>
      <c r="X1015" s="11"/>
      <c r="Y1015" s="11"/>
    </row>
    <row r="1016" spans="8:25" ht="50.1" customHeight="1" x14ac:dyDescent="0.25">
      <c r="H1016" s="22"/>
      <c r="I1016" s="21"/>
      <c r="J1016" s="21"/>
      <c r="S1016" s="25"/>
      <c r="T1016" s="25"/>
      <c r="U1016" s="25"/>
      <c r="V1016" s="25"/>
      <c r="W1016" s="25"/>
      <c r="X1016" s="11"/>
      <c r="Y1016" s="11"/>
    </row>
    <row r="1017" spans="8:25" ht="50.1" customHeight="1" x14ac:dyDescent="0.25">
      <c r="H1017" s="22"/>
      <c r="I1017" s="21"/>
      <c r="J1017" s="21"/>
      <c r="S1017" s="25"/>
      <c r="T1017" s="25"/>
      <c r="U1017" s="25"/>
      <c r="V1017" s="25"/>
      <c r="W1017" s="25"/>
      <c r="X1017" s="11"/>
      <c r="Y1017" s="11"/>
    </row>
    <row r="1018" spans="8:25" ht="50.1" customHeight="1" x14ac:dyDescent="0.25">
      <c r="H1018" s="22"/>
      <c r="I1018" s="21"/>
      <c r="J1018" s="21"/>
      <c r="S1018" s="25"/>
      <c r="T1018" s="25"/>
      <c r="U1018" s="25"/>
      <c r="V1018" s="25"/>
      <c r="W1018" s="25"/>
      <c r="X1018" s="11"/>
      <c r="Y1018" s="11"/>
    </row>
    <row r="1019" spans="8:25" ht="50.1" customHeight="1" x14ac:dyDescent="0.25">
      <c r="H1019" s="22"/>
      <c r="I1019" s="21"/>
      <c r="J1019" s="21"/>
      <c r="S1019" s="25"/>
      <c r="T1019" s="25"/>
      <c r="U1019" s="25"/>
      <c r="V1019" s="25"/>
      <c r="W1019" s="25"/>
      <c r="X1019" s="11"/>
      <c r="Y1019" s="11"/>
    </row>
    <row r="1020" spans="8:25" ht="50.1" customHeight="1" x14ac:dyDescent="0.25">
      <c r="H1020" s="22"/>
      <c r="I1020" s="21"/>
      <c r="J1020" s="21"/>
      <c r="S1020" s="25"/>
      <c r="T1020" s="25"/>
      <c r="U1020" s="25"/>
      <c r="V1020" s="25"/>
      <c r="W1020" s="25"/>
      <c r="X1020" s="11"/>
      <c r="Y1020" s="11"/>
    </row>
    <row r="1021" spans="8:25" ht="50.1" customHeight="1" x14ac:dyDescent="0.25">
      <c r="H1021" s="22"/>
      <c r="I1021" s="21"/>
      <c r="J1021" s="21"/>
      <c r="S1021" s="25"/>
      <c r="T1021" s="25"/>
      <c r="U1021" s="25"/>
      <c r="V1021" s="25"/>
      <c r="W1021" s="25"/>
      <c r="X1021" s="11"/>
      <c r="Y1021" s="11"/>
    </row>
    <row r="1022" spans="8:25" ht="50.1" customHeight="1" x14ac:dyDescent="0.25">
      <c r="H1022" s="22"/>
      <c r="I1022" s="21"/>
      <c r="J1022" s="21"/>
      <c r="S1022" s="25"/>
      <c r="T1022" s="25"/>
      <c r="U1022" s="25"/>
      <c r="V1022" s="25"/>
      <c r="W1022" s="25"/>
      <c r="X1022" s="11"/>
      <c r="Y1022" s="11"/>
    </row>
    <row r="1023" spans="8:25" ht="50.1" customHeight="1" x14ac:dyDescent="0.25">
      <c r="H1023" s="22"/>
      <c r="I1023" s="21"/>
      <c r="J1023" s="21"/>
      <c r="S1023" s="25"/>
      <c r="T1023" s="25"/>
      <c r="U1023" s="25"/>
      <c r="V1023" s="25"/>
      <c r="W1023" s="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45:G45" name="Диапазон4"/>
    <protectedRange sqref="D46" name="Диапазон5"/>
    <protectedRange sqref="Q11:Q38" name="ППРФ925_1"/>
    <protectedRange sqref="I11:J38" name="Диапазон2_1_2"/>
    <protectedRange sqref="S11:T38" name="Диапазон3_1_1"/>
    <protectedRange sqref="G11:G38" name="Диапазон2_1_1_2"/>
    <protectedRange sqref="H11:H38" name="Диапазон2_1_1_1_1"/>
    <protectedRange sqref="F11:F38" name="Диапазон8_1"/>
  </protectedRanges>
  <mergeCells count="16">
    <mergeCell ref="H5:X5"/>
    <mergeCell ref="A39:W39"/>
    <mergeCell ref="A40:W40"/>
    <mergeCell ref="A41:W41"/>
    <mergeCell ref="AJ1:AN2"/>
    <mergeCell ref="AD8:AG8"/>
    <mergeCell ref="H1:P1"/>
    <mergeCell ref="B3:D3"/>
    <mergeCell ref="B6:D6"/>
    <mergeCell ref="D8:E8"/>
    <mergeCell ref="E6:L6"/>
    <mergeCell ref="H2:P2"/>
    <mergeCell ref="F8:X8"/>
    <mergeCell ref="H3:P3"/>
    <mergeCell ref="H4:X4"/>
    <mergeCell ref="H7:P7"/>
  </mergeCells>
  <conditionalFormatting sqref="S11:S38">
    <cfRule type="expression" dxfId="0" priority="1">
      <formula>S11&gt;IF(#REF!=0,S11,#REF!)</formula>
    </cfRule>
  </conditionalFormatting>
  <dataValidations count="5">
    <dataValidation type="list" allowBlank="1" showInputMessage="1" showErrorMessage="1" sqref="Q11:Q38">
      <formula1>$AJ$5:$AK$5</formula1>
    </dataValidation>
    <dataValidation type="list" sqref="G11:H38">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8">
      <formula1>$AJ$3:$AL$3</formula1>
    </dataValidation>
    <dataValidation type="list" sqref="J11:J38">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8">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113768</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113768</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113768</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2017-03-01T06:48:14Z</dcterms:modified>
  <cp:contentStatus>v2017_1</cp:contentStatus>
</cp:coreProperties>
</file>