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170" yWindow="-210" windowWidth="26010" windowHeight="14460" firstSheet="1" activeTab="1"/>
  </bookViews>
  <sheets>
    <sheet name="2022 (ГРО)" sheetId="6" state="hidden" r:id="rId1"/>
    <sheet name="2023" sheetId="7" r:id="rId2"/>
    <sheet name="для руководит" sheetId="8" state="hidden" r:id="rId3"/>
  </sheets>
  <externalReferences>
    <externalReference r:id="rId4"/>
  </externalReferences>
  <definedNames>
    <definedName name="_xlnm.Print_Area" localSheetId="0">'2022 (ГРО)'!$B$1:$M$54</definedName>
    <definedName name="_xlnm.Print_Area" localSheetId="1">'2023'!$A$1:$F$30</definedName>
  </definedNames>
  <calcPr calcId="162913"/>
</workbook>
</file>

<file path=xl/calcChain.xml><?xml version="1.0" encoding="utf-8"?>
<calcChain xmlns="http://schemas.openxmlformats.org/spreadsheetml/2006/main">
  <c r="M8" i="6" l="1"/>
  <c r="M41" i="6"/>
  <c r="K41" i="6" s="1"/>
  <c r="L41" i="6" s="1"/>
  <c r="M40" i="6"/>
  <c r="K40" i="6" s="1"/>
  <c r="L40" i="6" s="1"/>
  <c r="M39" i="6"/>
  <c r="K39" i="6" s="1"/>
  <c r="L39" i="6" s="1"/>
  <c r="M38" i="6"/>
  <c r="K38" i="6" s="1"/>
  <c r="L38" i="6" s="1"/>
  <c r="M37" i="6"/>
  <c r="K37" i="6" s="1"/>
  <c r="L37" i="6" s="1"/>
  <c r="M36" i="6"/>
  <c r="K36" i="6" s="1"/>
  <c r="M35" i="6"/>
  <c r="M34" i="6"/>
  <c r="K34" i="6" s="1"/>
  <c r="L34" i="6" s="1"/>
  <c r="M33" i="6"/>
  <c r="K33" i="6" s="1"/>
  <c r="L33" i="6" s="1"/>
  <c r="M32" i="6"/>
  <c r="K32" i="6" s="1"/>
  <c r="L32" i="6" s="1"/>
  <c r="M30" i="6"/>
  <c r="K30" i="6" s="1"/>
  <c r="L30" i="6" s="1"/>
  <c r="M29" i="6"/>
  <c r="K29" i="6" s="1"/>
  <c r="M28" i="6"/>
  <c r="M27" i="6"/>
  <c r="K27" i="6" s="1"/>
  <c r="L27" i="6" s="1"/>
  <c r="M26" i="6"/>
  <c r="K26" i="6" s="1"/>
  <c r="M24" i="6"/>
  <c r="M22" i="6" s="1"/>
  <c r="M23" i="6"/>
  <c r="K23" i="6" s="1"/>
  <c r="M21" i="6"/>
  <c r="K21" i="6" s="1"/>
  <c r="L21" i="6" s="1"/>
  <c r="M20" i="6"/>
  <c r="K20" i="6" s="1"/>
  <c r="M18" i="6"/>
  <c r="K18" i="6" s="1"/>
  <c r="L18" i="6" s="1"/>
  <c r="M17" i="6"/>
  <c r="K17" i="6" s="1"/>
  <c r="L17" i="6" s="1"/>
  <c r="M16" i="6"/>
  <c r="K16" i="6" s="1"/>
  <c r="M14" i="6"/>
  <c r="K14" i="6" s="1"/>
  <c r="L14" i="6" s="1"/>
  <c r="M13" i="6"/>
  <c r="K13" i="6" s="1"/>
  <c r="M11" i="6"/>
  <c r="K11" i="6" s="1"/>
  <c r="L11" i="6" s="1"/>
  <c r="M10" i="6"/>
  <c r="K10" i="6" s="1"/>
  <c r="K8" i="6"/>
  <c r="P45" i="8"/>
  <c r="O45" i="8"/>
  <c r="P44" i="8"/>
  <c r="O44" i="8"/>
  <c r="P43" i="8"/>
  <c r="O43" i="8"/>
  <c r="P42" i="8"/>
  <c r="O42" i="8"/>
  <c r="P41" i="8"/>
  <c r="O41" i="8"/>
  <c r="P40" i="8"/>
  <c r="O40" i="8"/>
  <c r="P39" i="8"/>
  <c r="O39" i="8"/>
  <c r="P38" i="8"/>
  <c r="O38" i="8"/>
  <c r="P37" i="8"/>
  <c r="O37" i="8"/>
  <c r="P36" i="8"/>
  <c r="O36" i="8"/>
  <c r="P34" i="8"/>
  <c r="O34" i="8"/>
  <c r="P33" i="8"/>
  <c r="O33" i="8"/>
  <c r="P32" i="8"/>
  <c r="O32" i="8"/>
  <c r="P31" i="8"/>
  <c r="O31" i="8"/>
  <c r="P30" i="8"/>
  <c r="O30" i="8"/>
  <c r="P29" i="8"/>
  <c r="O29" i="8"/>
  <c r="P28" i="8"/>
  <c r="O28" i="8"/>
  <c r="P27" i="8"/>
  <c r="O27" i="8"/>
  <c r="P26" i="8"/>
  <c r="O26" i="8"/>
  <c r="P25" i="8"/>
  <c r="O25" i="8"/>
  <c r="P24" i="8"/>
  <c r="O24" i="8"/>
  <c r="P23" i="8"/>
  <c r="O23" i="8"/>
  <c r="P22" i="8"/>
  <c r="O22" i="8"/>
  <c r="P21" i="8"/>
  <c r="O21" i="8"/>
  <c r="P20" i="8"/>
  <c r="O20" i="8"/>
  <c r="P19" i="8"/>
  <c r="O19" i="8"/>
  <c r="P18" i="8"/>
  <c r="O18" i="8"/>
  <c r="P17" i="8"/>
  <c r="O17" i="8"/>
  <c r="P16" i="8"/>
  <c r="O16" i="8"/>
  <c r="P15" i="8"/>
  <c r="O15" i="8"/>
  <c r="P14" i="8"/>
  <c r="O14" i="8"/>
  <c r="P13" i="8"/>
  <c r="O13" i="8"/>
  <c r="P12" i="8"/>
  <c r="O12" i="8"/>
  <c r="P11" i="8"/>
  <c r="O11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J39" i="8"/>
  <c r="K11" i="8"/>
  <c r="J11" i="8"/>
  <c r="L8" i="6" l="1"/>
  <c r="K7" i="6"/>
  <c r="L26" i="6"/>
  <c r="L25" i="6" s="1"/>
  <c r="K25" i="6"/>
  <c r="L10" i="6"/>
  <c r="K9" i="6"/>
  <c r="L20" i="6"/>
  <c r="L19" i="6" s="1"/>
  <c r="K12" i="6"/>
  <c r="L13" i="6"/>
  <c r="L12" i="6" s="1"/>
  <c r="K28" i="6"/>
  <c r="L29" i="6"/>
  <c r="L28" i="6" s="1"/>
  <c r="K35" i="6"/>
  <c r="L36" i="6"/>
  <c r="L35" i="6" s="1"/>
  <c r="K22" i="6"/>
  <c r="L23" i="6"/>
  <c r="L16" i="6"/>
  <c r="L15" i="6" s="1"/>
  <c r="K15" i="6"/>
  <c r="M12" i="6"/>
  <c r="M15" i="6"/>
  <c r="M19" i="6"/>
  <c r="M25" i="6"/>
  <c r="K24" i="6"/>
  <c r="L24" i="6" s="1"/>
  <c r="L9" i="6" l="1"/>
  <c r="M9" i="6" s="1"/>
  <c r="L22" i="6"/>
  <c r="K19" i="6"/>
  <c r="L7" i="6"/>
  <c r="M7" i="6" s="1"/>
  <c r="G41" i="6" l="1"/>
  <c r="G40" i="6"/>
  <c r="G39" i="6"/>
  <c r="G38" i="6"/>
  <c r="G37" i="6"/>
  <c r="G36" i="6"/>
  <c r="G34" i="6"/>
  <c r="G33" i="6"/>
  <c r="G32" i="6"/>
  <c r="G30" i="6"/>
  <c r="G29" i="6"/>
  <c r="G27" i="6"/>
  <c r="G26" i="6"/>
  <c r="G24" i="6"/>
  <c r="G23" i="6"/>
  <c r="G21" i="6"/>
  <c r="G20" i="6"/>
  <c r="G18" i="6"/>
  <c r="G17" i="6"/>
  <c r="G16" i="6"/>
  <c r="G14" i="6"/>
  <c r="G13" i="6"/>
  <c r="G11" i="6"/>
  <c r="G10" i="6"/>
  <c r="G8" i="6"/>
  <c r="E35" i="6" l="1"/>
  <c r="F7" i="6"/>
  <c r="E7" i="6"/>
  <c r="O17" i="6" l="1"/>
  <c r="O10" i="6"/>
  <c r="O27" i="6"/>
  <c r="O26" i="6"/>
  <c r="O32" i="6"/>
  <c r="O21" i="6"/>
  <c r="O24" i="6"/>
  <c r="O29" i="6"/>
  <c r="O9" i="6"/>
  <c r="O11" i="6"/>
  <c r="O13" i="6"/>
  <c r="O7" i="6"/>
  <c r="O30" i="6"/>
  <c r="O25" i="6"/>
  <c r="O23" i="6"/>
  <c r="O36" i="6"/>
  <c r="O37" i="6"/>
  <c r="O18" i="6"/>
  <c r="O38" i="6"/>
  <c r="O28" i="6"/>
  <c r="O39" i="6"/>
  <c r="O34" i="6"/>
  <c r="O41" i="6"/>
  <c r="O16" i="6"/>
  <c r="O22" i="6"/>
  <c r="O8" i="6"/>
  <c r="O14" i="6"/>
  <c r="O33" i="6"/>
  <c r="O20" i="6"/>
  <c r="O40" i="6"/>
  <c r="O19" i="6"/>
  <c r="O35" i="6"/>
  <c r="O15" i="6"/>
  <c r="O12" i="6"/>
</calcChain>
</file>

<file path=xl/sharedStrings.xml><?xml version="1.0" encoding="utf-8"?>
<sst xmlns="http://schemas.openxmlformats.org/spreadsheetml/2006/main" count="251" uniqueCount="74">
  <si>
    <t>№ п.п.</t>
  </si>
  <si>
    <t>Наименование работ и газового оборудования</t>
  </si>
  <si>
    <t>ед.изм.</t>
  </si>
  <si>
    <t>Состав исполнителей с указанием должности и разряда оплаты труда</t>
  </si>
  <si>
    <t>Трудозатраты на ед.изм., н/ч (транспортные затраты не учтены)</t>
  </si>
  <si>
    <t>Трудозатраты на ед.изм., н/ч с К тр.з</t>
  </si>
  <si>
    <t>Часовая тарифная ставка с учетом районного коэффициента, руб.</t>
  </si>
  <si>
    <t>Расчетный коэффициент</t>
  </si>
  <si>
    <t>НДС ( руб.)</t>
  </si>
  <si>
    <t xml:space="preserve">РАЗДЕЛ 9.       Техническое обслуживание и ремонт по заявкам  </t>
  </si>
  <si>
    <t>внутридомового газопровода и бытового газового оборудования</t>
  </si>
  <si>
    <t>рентабельность</t>
  </si>
  <si>
    <t xml:space="preserve">глава 5. Установка прибора учета газа </t>
  </si>
  <si>
    <t>Вызов слесаря</t>
  </si>
  <si>
    <t xml:space="preserve">Отключение газового прибора </t>
  </si>
  <si>
    <t>Подключение газового прибора</t>
  </si>
  <si>
    <t>Установка гибкого шланга Ду 20мм</t>
  </si>
  <si>
    <t>Обследование газового прибора на его пригодность к эксплуатации</t>
  </si>
  <si>
    <t>вызов</t>
  </si>
  <si>
    <t>плита</t>
  </si>
  <si>
    <t>шланг</t>
  </si>
  <si>
    <t>слесарь 3-4 р.</t>
  </si>
  <si>
    <t>слесарь 3 р.</t>
  </si>
  <si>
    <t>Оповещение и отключение жилых домов на период ремонтных работ</t>
  </si>
  <si>
    <t>Обрезка внутридомового газопровода с установкой сварной заглушки при диаметре газопровода до 32 мм</t>
  </si>
  <si>
    <t>Прокладка с пневматическим испытанием внутридомового газопровода диаметром до 50 мм</t>
  </si>
  <si>
    <t>объект</t>
  </si>
  <si>
    <t>обрезка</t>
  </si>
  <si>
    <t>м</t>
  </si>
  <si>
    <t>установка</t>
  </si>
  <si>
    <t>Повторный пуск газа  в газовое оборудование многоквартирного жилого дома  при установке бытового счетчика и кол-во приборов на одном стояке 6-10</t>
  </si>
  <si>
    <t>то же при количестве приборов на одном стояке 11-15</t>
  </si>
  <si>
    <t>то же при количестве приборов на одном стояке свыше 16</t>
  </si>
  <si>
    <t>стояк</t>
  </si>
  <si>
    <t>слесарь 4 р.</t>
  </si>
  <si>
    <t xml:space="preserve">Повторный пуск газа в газовое оборудование жилого дома индивидуальной застройки </t>
  </si>
  <si>
    <t>Установка газового счетчика со  сваркой в  доме индивидуальной застройки  (до  кранов на опуске)</t>
  </si>
  <si>
    <t>Монтаж бытового счетчика газа на существующем газопроводе  с опресовкой и пуском газа</t>
  </si>
  <si>
    <t>Электрогазосварщик 4р.</t>
  </si>
  <si>
    <t xml:space="preserve">
Слесарь 4р.</t>
  </si>
  <si>
    <t>Слесарь 4р.</t>
  </si>
  <si>
    <t>Установка газового счетчика со  сваркой в  многоквартирном жилом доме   (до  кранов на опуске)</t>
  </si>
  <si>
    <t>9.5.1.</t>
  </si>
  <si>
    <t>9.5.2.</t>
  </si>
  <si>
    <t>Установка газового счетчика без сварки в в многоквартирном жилом доме или  жилого дома индивидуальной застройки  (после крана на опуске)</t>
  </si>
  <si>
    <t>9.5.3.</t>
  </si>
  <si>
    <t>счетчик</t>
  </si>
  <si>
    <t>Список материалов используемых при проведении работ по установке прибора учета газа со сваркой  в многоквартирном жилом доме</t>
  </si>
  <si>
    <t>Наименование материала</t>
  </si>
  <si>
    <t>ед. изм.</t>
  </si>
  <si>
    <t>нормативное количество</t>
  </si>
  <si>
    <t>Труба диам. 20мм</t>
  </si>
  <si>
    <t>т</t>
  </si>
  <si>
    <t>0,002 (2 п.м)</t>
  </si>
  <si>
    <t>Еврохомут для трубы Ду 20</t>
  </si>
  <si>
    <t>шт.</t>
  </si>
  <si>
    <t>Кран Ду 20</t>
  </si>
  <si>
    <t>Переход 20/15</t>
  </si>
  <si>
    <t>Круг  абразивный</t>
  </si>
  <si>
    <t>Кислородный балон</t>
  </si>
  <si>
    <t>Лента фум</t>
  </si>
  <si>
    <t>кг</t>
  </si>
  <si>
    <t>Проволока сварочная</t>
  </si>
  <si>
    <t>кг.</t>
  </si>
  <si>
    <t>Ацетилен (пропан)</t>
  </si>
  <si>
    <t xml:space="preserve"> Цена с НДС (руб.)</t>
  </si>
  <si>
    <t>Цена без НДС, (руб.)</t>
  </si>
  <si>
    <t>Электрогазосварщик 5р.</t>
  </si>
  <si>
    <t>Дополнительно повторный пуск газа</t>
  </si>
  <si>
    <t>поправочный коэффициент</t>
  </si>
  <si>
    <t>слесарь 5 р.</t>
  </si>
  <si>
    <t xml:space="preserve">
Слесарь 5р.</t>
  </si>
  <si>
    <t>Методика ФСТ</t>
  </si>
  <si>
    <t>Наш прейскурант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</si>
</sst>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mbria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b/>
      <sz val="11"/>
      <color theme="0" tint="-0.499984740745262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b/>
      <sz val="10"/>
      <color theme="0" tint="-0.499984740745262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0" xfId="0" applyNumberFormat="1" applyFont="1" applyFill="1" applyBorder="1" applyAlignment="1" applyProtection="1">
      <alignment vertical="top"/>
    </xf>
    <xf numFmtId="0" fontId="0" fillId="0" borderId="0" xfId="0" applyFont="1"/>
    <xf numFmtId="0" fontId="3" fillId="0" borderId="0" xfId="0" applyNumberFormat="1" applyFont="1" applyFill="1" applyBorder="1" applyAlignment="1" applyProtection="1">
      <alignment vertical="center" wrapText="1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center" wrapText="1"/>
    </xf>
    <xf numFmtId="9" fontId="5" fillId="0" borderId="1" xfId="0" applyNumberFormat="1" applyFont="1" applyFill="1" applyBorder="1" applyAlignment="1" applyProtection="1">
      <alignment horizontal="center"/>
    </xf>
    <xf numFmtId="4" fontId="5" fillId="0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 wrapText="1"/>
    </xf>
    <xf numFmtId="4" fontId="12" fillId="0" borderId="1" xfId="0" applyNumberFormat="1" applyFont="1" applyFill="1" applyBorder="1" applyAlignment="1" applyProtection="1">
      <alignment horizontal="center"/>
    </xf>
    <xf numFmtId="0" fontId="11" fillId="0" borderId="0" xfId="0" applyFont="1"/>
    <xf numFmtId="0" fontId="13" fillId="0" borderId="0" xfId="0" applyFont="1"/>
    <xf numFmtId="0" fontId="14" fillId="0" borderId="0" xfId="0" applyNumberFormat="1" applyFont="1" applyFill="1" applyBorder="1" applyAlignment="1" applyProtection="1">
      <alignment vertic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15" fillId="0" borderId="0" xfId="0" applyFont="1" applyAlignment="1">
      <alignment wrapText="1"/>
    </xf>
    <xf numFmtId="165" fontId="15" fillId="0" borderId="1" xfId="0" applyNumberFormat="1" applyFont="1" applyBorder="1" applyAlignment="1">
      <alignment horizontal="center" wrapText="1"/>
    </xf>
    <xf numFmtId="165" fontId="15" fillId="2" borderId="1" xfId="0" applyNumberFormat="1" applyFont="1" applyFill="1" applyBorder="1" applyAlignment="1">
      <alignment horizontal="center" wrapText="1"/>
    </xf>
    <xf numFmtId="165" fontId="15" fillId="0" borderId="1" xfId="0" applyNumberFormat="1" applyFont="1" applyFill="1" applyBorder="1" applyAlignment="1">
      <alignment horizontal="center" wrapText="1"/>
    </xf>
    <xf numFmtId="165" fontId="16" fillId="0" borderId="1" xfId="0" applyNumberFormat="1" applyFont="1" applyBorder="1" applyAlignment="1">
      <alignment horizontal="center" wrapText="1"/>
    </xf>
    <xf numFmtId="1" fontId="15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0" borderId="1" xfId="0" applyFont="1" applyBorder="1"/>
    <xf numFmtId="2" fontId="0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0" xfId="0" applyNumberFormat="1" applyFont="1" applyFill="1" applyBorder="1" applyAlignment="1" applyProtection="1">
      <alignment vertical="top"/>
    </xf>
    <xf numFmtId="0" fontId="1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center" vertical="top"/>
    </xf>
    <xf numFmtId="0" fontId="18" fillId="2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" fontId="18" fillId="2" borderId="0" xfId="0" applyNumberFormat="1" applyFont="1" applyFill="1"/>
    <xf numFmtId="2" fontId="18" fillId="2" borderId="0" xfId="0" applyNumberFormat="1" applyFont="1" applyFill="1"/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/FES/&#1069;&#1054;/16.%20&#1058;&#1088;&#1091;&#1076;/&#1055;&#1056;&#1045;&#1049;&#1057;&#1050;&#1059;&#1056;&#1040;&#1053;&#1058;/&#1055;&#1056;&#1045;&#1049;&#1057;&#1050;&#1059;&#1056;&#1040;&#1053;&#1058;%202022/&#1055;&#1088;&#1080;&#1082;&#1072;&#1079;%20&#1074;&#1085;&#1077;&#1096;&#1085;&#1103;&#1103;%20&#1076;&#1077;&#1103;&#1090;&#1077;&#1083;&#1100;&#1085;&#1086;&#1089;&#1090;&#1100;%20&#1089;%2001.07.2022/&#1055;&#1088;&#1077;&#1081;&#1089;&#1082;&#1091;&#1088;&#1072;&#1085;&#1090;%20&#1089;%20&#1092;&#1086;&#1088;&#1084;&#1091;&#1083;&#1072;&#1084;&#1080;/&#1056;&#1072;&#1089;&#1095;&#1077;&#1090;%20&#1085;&#1072;&#1082;&#1083;&#1072;&#1076;&#1085;&#1099;&#1093;%20&#1079;&#1072;%202020&#1075;%20&#1080;%20%20&#1079;&#1087;%20&#1089;%2001.07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 с 01.07.2021"/>
      <sheetName val="2018"/>
      <sheetName val="Лист1"/>
      <sheetName val="РК 2021-2022"/>
      <sheetName val="накладные 2020"/>
      <sheetName val="2020заработ.плата"/>
      <sheetName val="расходы 2020"/>
    </sheetNames>
    <sheetDataSet>
      <sheetData sheetId="0">
        <row r="56">
          <cell r="G56">
            <v>200.81042596348883</v>
          </cell>
          <cell r="I56">
            <v>223.48648073022315</v>
          </cell>
          <cell r="M56">
            <v>248.2828701825558</v>
          </cell>
          <cell r="O56">
            <v>274.97995436105475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64"/>
  <sheetViews>
    <sheetView view="pageBreakPreview" zoomScaleNormal="100" zoomScaleSheetLayoutView="100" workbookViewId="0">
      <selection activeCell="B19" sqref="B19:B20"/>
    </sheetView>
  </sheetViews>
  <sheetFormatPr defaultRowHeight="15" outlineLevelRow="2" x14ac:dyDescent="0.25"/>
  <cols>
    <col min="1" max="1" width="7.5703125" bestFit="1" customWidth="1"/>
    <col min="2" max="2" width="40.42578125" customWidth="1"/>
    <col min="3" max="3" width="9.85546875" customWidth="1"/>
    <col min="4" max="4" width="12.7109375" customWidth="1"/>
    <col min="5" max="8" width="9.140625" customWidth="1"/>
    <col min="9" max="9" width="7.5703125" style="31" customWidth="1"/>
    <col min="10" max="10" width="9.140625" customWidth="1"/>
    <col min="11" max="11" width="12.28515625" customWidth="1"/>
    <col min="12" max="12" width="11.85546875" customWidth="1"/>
    <col min="13" max="13" width="12.7109375" customWidth="1"/>
    <col min="14" max="14" width="4.5703125" customWidth="1"/>
    <col min="15" max="15" width="9.85546875" customWidth="1"/>
    <col min="16" max="16" width="12.28515625" customWidth="1"/>
  </cols>
  <sheetData>
    <row r="1" spans="1:16" ht="15.75" x14ac:dyDescent="0.25">
      <c r="A1" s="6" t="s">
        <v>9</v>
      </c>
    </row>
    <row r="2" spans="1:16" ht="15.75" x14ac:dyDescent="0.25">
      <c r="A2" s="6" t="s">
        <v>10</v>
      </c>
    </row>
    <row r="3" spans="1:16" ht="21.75" customHeight="1" x14ac:dyDescent="0.25">
      <c r="B3" s="1"/>
      <c r="I3" s="32"/>
      <c r="J3" s="8"/>
      <c r="K3" s="2"/>
      <c r="L3" s="2"/>
      <c r="M3" s="1"/>
      <c r="O3">
        <v>2021</v>
      </c>
      <c r="P3" s="2"/>
    </row>
    <row r="4" spans="1:16" ht="15" customHeight="1" x14ac:dyDescent="0.25">
      <c r="A4" s="58" t="s">
        <v>0</v>
      </c>
      <c r="B4" s="58" t="s">
        <v>1</v>
      </c>
      <c r="C4" s="58" t="s">
        <v>2</v>
      </c>
      <c r="D4" s="58" t="s">
        <v>3</v>
      </c>
      <c r="E4" s="58" t="s">
        <v>4</v>
      </c>
      <c r="F4" s="58" t="s">
        <v>5</v>
      </c>
      <c r="G4" s="58" t="s">
        <v>6</v>
      </c>
      <c r="H4" s="58" t="s">
        <v>7</v>
      </c>
      <c r="I4" s="62" t="s">
        <v>69</v>
      </c>
      <c r="J4" s="58" t="s">
        <v>11</v>
      </c>
      <c r="K4" s="58" t="s">
        <v>66</v>
      </c>
      <c r="L4" s="58" t="s">
        <v>8</v>
      </c>
      <c r="M4" s="58" t="s">
        <v>65</v>
      </c>
      <c r="O4" s="59"/>
      <c r="P4" s="58" t="s">
        <v>66</v>
      </c>
    </row>
    <row r="5" spans="1:16" ht="97.5" customHeight="1" x14ac:dyDescent="0.25">
      <c r="A5" s="58"/>
      <c r="B5" s="58"/>
      <c r="C5" s="58"/>
      <c r="D5" s="58"/>
      <c r="E5" s="58"/>
      <c r="F5" s="58"/>
      <c r="G5" s="58"/>
      <c r="H5" s="58"/>
      <c r="I5" s="62"/>
      <c r="J5" s="58"/>
      <c r="K5" s="58"/>
      <c r="L5" s="58"/>
      <c r="M5" s="58"/>
      <c r="O5" s="60"/>
      <c r="P5" s="58"/>
    </row>
    <row r="6" spans="1:16" s="7" customFormat="1" x14ac:dyDescent="0.25">
      <c r="A6" s="5">
        <v>1</v>
      </c>
      <c r="B6" s="5">
        <v>2</v>
      </c>
      <c r="C6" s="5">
        <v>3</v>
      </c>
      <c r="D6" s="5"/>
      <c r="E6" s="5"/>
      <c r="F6" s="5"/>
      <c r="G6" s="5"/>
      <c r="H6" s="5"/>
      <c r="I6" s="33"/>
      <c r="J6" s="5"/>
      <c r="K6" s="5">
        <v>4</v>
      </c>
      <c r="L6" s="5">
        <v>5</v>
      </c>
      <c r="M6" s="5">
        <v>6</v>
      </c>
      <c r="O6" s="44"/>
      <c r="P6" s="5"/>
    </row>
    <row r="7" spans="1:16" s="7" customFormat="1" ht="39" x14ac:dyDescent="0.25">
      <c r="A7" s="26" t="s">
        <v>42</v>
      </c>
      <c r="B7" s="9" t="s">
        <v>36</v>
      </c>
      <c r="C7" s="9"/>
      <c r="D7" s="9"/>
      <c r="E7" s="5">
        <f>E8+E10+E11+E13+E14+E16+E18+E17</f>
        <v>10.15</v>
      </c>
      <c r="F7" s="5">
        <f>F8+F10+F11+F13+F14+F16+F18</f>
        <v>6.65</v>
      </c>
      <c r="G7" s="9"/>
      <c r="H7" s="9"/>
      <c r="I7" s="34"/>
      <c r="J7" s="9"/>
      <c r="K7" s="28">
        <f>K8+K10+K11+K13+K14+K16+K17+K18</f>
        <v>10350.833333333334</v>
      </c>
      <c r="L7" s="28">
        <f>K7*0.2</f>
        <v>2070.166666666667</v>
      </c>
      <c r="M7" s="28">
        <f>K7+L7</f>
        <v>12421</v>
      </c>
      <c r="O7" s="45">
        <f>K7/P7</f>
        <v>1.0375041764116271</v>
      </c>
      <c r="P7" s="10">
        <v>9976.6666666666679</v>
      </c>
    </row>
    <row r="8" spans="1:16" s="7" customFormat="1" ht="27" customHeight="1" outlineLevel="1" x14ac:dyDescent="0.25">
      <c r="A8" s="5"/>
      <c r="B8" s="4" t="s">
        <v>13</v>
      </c>
      <c r="C8" s="5" t="s">
        <v>18</v>
      </c>
      <c r="D8" s="4" t="s">
        <v>21</v>
      </c>
      <c r="E8" s="5">
        <v>0.4</v>
      </c>
      <c r="F8" s="5">
        <v>0.4</v>
      </c>
      <c r="G8" s="10">
        <f>('[1]зп с 01.07.2021'!$G$56+'[1]зп с 01.07.2021'!$I$56)/2</f>
        <v>212.148453346856</v>
      </c>
      <c r="H8" s="13">
        <v>3.4826783539670623</v>
      </c>
      <c r="I8" s="36">
        <v>1</v>
      </c>
      <c r="J8" s="11">
        <v>0.25</v>
      </c>
      <c r="K8" s="10">
        <f>M8/1.2</f>
        <v>369.16666666666669</v>
      </c>
      <c r="L8" s="10">
        <f t="shared" ref="L8:L11" si="0">K8*0.2</f>
        <v>73.833333333333343</v>
      </c>
      <c r="M8" s="10">
        <f>ROUND($F8*$G8*$H8*$I8*(1+$J8)*1.2,0)</f>
        <v>443</v>
      </c>
      <c r="O8" s="45">
        <f>K8/P8</f>
        <v>1.0374707259953162</v>
      </c>
      <c r="P8" s="10">
        <v>355.83333333333337</v>
      </c>
    </row>
    <row r="9" spans="1:16" s="7" customFormat="1" ht="41.25" customHeight="1" outlineLevel="1" x14ac:dyDescent="0.25">
      <c r="A9" s="5"/>
      <c r="B9" s="4" t="s">
        <v>24</v>
      </c>
      <c r="C9" s="5" t="s">
        <v>27</v>
      </c>
      <c r="D9" s="4"/>
      <c r="E9" s="5"/>
      <c r="F9" s="5"/>
      <c r="G9" s="10"/>
      <c r="H9" s="5"/>
      <c r="I9" s="36">
        <v>1</v>
      </c>
      <c r="J9" s="11"/>
      <c r="K9" s="10">
        <f>K10+K11</f>
        <v>1396.6666666666667</v>
      </c>
      <c r="L9" s="10">
        <f t="shared" si="0"/>
        <v>279.33333333333337</v>
      </c>
      <c r="M9" s="10">
        <f>K9+L9</f>
        <v>1676</v>
      </c>
      <c r="O9" s="45">
        <f t="shared" ref="O9:O41" si="1">K9/P9</f>
        <v>1.0371287128712872</v>
      </c>
      <c r="P9" s="10">
        <v>1346.6666666666667</v>
      </c>
    </row>
    <row r="10" spans="1:16" s="21" customFormat="1" ht="26.25" customHeight="1" outlineLevel="2" x14ac:dyDescent="0.25">
      <c r="A10" s="18"/>
      <c r="B10" s="19"/>
      <c r="C10" s="18"/>
      <c r="D10" s="19" t="s">
        <v>38</v>
      </c>
      <c r="E10" s="18">
        <v>0.68</v>
      </c>
      <c r="F10" s="18">
        <v>0.68</v>
      </c>
      <c r="G10" s="20">
        <f>'[1]зп с 01.07.2021'!$M$56</f>
        <v>248.2828701825558</v>
      </c>
      <c r="H10" s="13">
        <v>3.4826783539670623</v>
      </c>
      <c r="I10" s="36">
        <v>1</v>
      </c>
      <c r="J10" s="11">
        <v>0.25</v>
      </c>
      <c r="K10" s="20">
        <f t="shared" ref="K10:K11" si="2">M10/1.2</f>
        <v>735</v>
      </c>
      <c r="L10" s="10">
        <f t="shared" si="0"/>
        <v>147</v>
      </c>
      <c r="M10" s="10">
        <f>ROUND($F10*$G10*$H10*$I10*(1+$J10)*1.2,0)</f>
        <v>882</v>
      </c>
      <c r="O10" s="45">
        <f t="shared" si="1"/>
        <v>1.0364277320799058</v>
      </c>
      <c r="P10" s="20">
        <v>709.16666666666674</v>
      </c>
    </row>
    <row r="11" spans="1:16" s="21" customFormat="1" ht="26.25" customHeight="1" outlineLevel="2" x14ac:dyDescent="0.25">
      <c r="A11" s="18"/>
      <c r="B11" s="19"/>
      <c r="C11" s="18"/>
      <c r="D11" s="19" t="s">
        <v>39</v>
      </c>
      <c r="E11" s="18">
        <v>0.68</v>
      </c>
      <c r="F11" s="18">
        <v>0.68</v>
      </c>
      <c r="G11" s="20">
        <f>'[1]зп с 01.07.2021'!$I$56</f>
        <v>223.48648073022315</v>
      </c>
      <c r="H11" s="13">
        <v>3.4826783539670623</v>
      </c>
      <c r="I11" s="36">
        <v>1</v>
      </c>
      <c r="J11" s="11">
        <v>0.25</v>
      </c>
      <c r="K11" s="20">
        <f t="shared" si="2"/>
        <v>661.66666666666674</v>
      </c>
      <c r="L11" s="10">
        <f t="shared" si="0"/>
        <v>132.33333333333334</v>
      </c>
      <c r="M11" s="10">
        <f>ROUND($F11*$G11*$H11*$I11*(1+$J11)*1.2,0)</f>
        <v>794</v>
      </c>
      <c r="O11" s="45">
        <f t="shared" si="1"/>
        <v>1.0379084967320262</v>
      </c>
      <c r="P11" s="20">
        <v>637.5</v>
      </c>
    </row>
    <row r="12" spans="1:16" s="25" customFormat="1" ht="39" outlineLevel="1" x14ac:dyDescent="0.25">
      <c r="A12" s="22"/>
      <c r="B12" s="4" t="s">
        <v>25</v>
      </c>
      <c r="C12" s="5" t="s">
        <v>28</v>
      </c>
      <c r="D12" s="23"/>
      <c r="E12" s="22"/>
      <c r="F12" s="22"/>
      <c r="G12" s="24"/>
      <c r="H12" s="22"/>
      <c r="I12" s="36">
        <v>1</v>
      </c>
      <c r="J12" s="11">
        <v>0.25</v>
      </c>
      <c r="K12" s="10">
        <f>K13+K14</f>
        <v>433.33333333333337</v>
      </c>
      <c r="L12" s="10">
        <f t="shared" ref="L12:M12" si="3">L13+L14</f>
        <v>86.666666666666686</v>
      </c>
      <c r="M12" s="10">
        <f t="shared" si="3"/>
        <v>520</v>
      </c>
      <c r="O12" s="45">
        <f t="shared" si="1"/>
        <v>1.0358565737051793</v>
      </c>
      <c r="P12" s="10">
        <v>418.33333333333337</v>
      </c>
    </row>
    <row r="13" spans="1:16" s="21" customFormat="1" ht="30.75" customHeight="1" outlineLevel="2" x14ac:dyDescent="0.25">
      <c r="A13" s="18"/>
      <c r="B13" s="19"/>
      <c r="C13" s="18"/>
      <c r="D13" s="19" t="s">
        <v>67</v>
      </c>
      <c r="E13" s="18">
        <v>0.2</v>
      </c>
      <c r="F13" s="18">
        <v>0.2</v>
      </c>
      <c r="G13" s="20">
        <f>'[1]зп с 01.07.2021'!$O$56</f>
        <v>274.97995436105475</v>
      </c>
      <c r="H13" s="13">
        <v>3.4826783539670623</v>
      </c>
      <c r="I13" s="36">
        <v>1</v>
      </c>
      <c r="J13" s="11">
        <v>0.25</v>
      </c>
      <c r="K13" s="20">
        <f t="shared" ref="K13:K14" si="4">M13/1.2</f>
        <v>239.16666666666669</v>
      </c>
      <c r="L13" s="10">
        <f t="shared" ref="L13:L14" si="5">K13*0.2</f>
        <v>47.833333333333343</v>
      </c>
      <c r="M13" s="10">
        <f t="shared" ref="M13:M14" si="6">ROUND($F13*$G13*$H13*$I13*(1+$J13)*1.2,0)</f>
        <v>287</v>
      </c>
      <c r="O13" s="45">
        <f t="shared" si="1"/>
        <v>1.036101083032491</v>
      </c>
      <c r="P13" s="20">
        <v>230.83333333333334</v>
      </c>
    </row>
    <row r="14" spans="1:16" s="21" customFormat="1" ht="25.5" customHeight="1" outlineLevel="2" x14ac:dyDescent="0.25">
      <c r="A14" s="18"/>
      <c r="B14" s="19"/>
      <c r="C14" s="18"/>
      <c r="D14" s="19" t="s">
        <v>40</v>
      </c>
      <c r="E14" s="18">
        <v>0.2</v>
      </c>
      <c r="F14" s="18">
        <v>0.2</v>
      </c>
      <c r="G14" s="20">
        <f>'[1]зп с 01.07.2021'!$I$56</f>
        <v>223.48648073022315</v>
      </c>
      <c r="H14" s="13">
        <v>3.4826783539670623</v>
      </c>
      <c r="I14" s="36">
        <v>1</v>
      </c>
      <c r="J14" s="11">
        <v>0.25</v>
      </c>
      <c r="K14" s="20">
        <f t="shared" si="4"/>
        <v>194.16666666666669</v>
      </c>
      <c r="L14" s="10">
        <f t="shared" si="5"/>
        <v>38.833333333333343</v>
      </c>
      <c r="M14" s="10">
        <f t="shared" si="6"/>
        <v>233</v>
      </c>
      <c r="O14" s="45">
        <f t="shared" si="1"/>
        <v>1.0355555555555556</v>
      </c>
      <c r="P14" s="20">
        <v>187.5</v>
      </c>
    </row>
    <row r="15" spans="1:16" s="7" customFormat="1" ht="42" customHeight="1" outlineLevel="1" x14ac:dyDescent="0.25">
      <c r="A15" s="5"/>
      <c r="B15" s="4" t="s">
        <v>37</v>
      </c>
      <c r="C15" s="5" t="s">
        <v>29</v>
      </c>
      <c r="D15" s="4"/>
      <c r="E15" s="5"/>
      <c r="F15" s="5"/>
      <c r="G15" s="10"/>
      <c r="H15" s="5"/>
      <c r="I15" s="36">
        <v>1</v>
      </c>
      <c r="J15" s="11">
        <v>0.25</v>
      </c>
      <c r="K15" s="10">
        <f>K16+K17</f>
        <v>7188.3333333333339</v>
      </c>
      <c r="L15" s="10">
        <f t="shared" ref="L15:M15" si="7">L16+L17</f>
        <v>1437.6666666666667</v>
      </c>
      <c r="M15" s="10">
        <f t="shared" si="7"/>
        <v>8626</v>
      </c>
      <c r="O15" s="45">
        <f t="shared" si="1"/>
        <v>1.0375270627856628</v>
      </c>
      <c r="P15" s="10">
        <v>6928.3333333333339</v>
      </c>
    </row>
    <row r="16" spans="1:16" s="21" customFormat="1" ht="26.25" customHeight="1" outlineLevel="2" x14ac:dyDescent="0.25">
      <c r="A16" s="18"/>
      <c r="B16" s="19"/>
      <c r="C16" s="18"/>
      <c r="D16" s="19" t="s">
        <v>38</v>
      </c>
      <c r="E16" s="18">
        <v>3.5</v>
      </c>
      <c r="F16" s="18">
        <v>3.5</v>
      </c>
      <c r="G16" s="20">
        <f>'[1]зп с 01.07.2021'!$M$56</f>
        <v>248.2828701825558</v>
      </c>
      <c r="H16" s="13">
        <v>3.4826783539670623</v>
      </c>
      <c r="I16" s="36">
        <v>1</v>
      </c>
      <c r="J16" s="11">
        <v>0.25</v>
      </c>
      <c r="K16" s="20">
        <f t="shared" ref="K16:K17" si="8">M16/1.2</f>
        <v>3783.3333333333335</v>
      </c>
      <c r="L16" s="10">
        <f t="shared" ref="L16:L18" si="9">K16*0.2</f>
        <v>756.66666666666674</v>
      </c>
      <c r="M16" s="10">
        <f t="shared" ref="M16:M17" si="10">ROUND($F16*$G16*$H16*$I16*(1+$J16)*1.2,0)</f>
        <v>4540</v>
      </c>
      <c r="O16" s="45">
        <f t="shared" si="1"/>
        <v>1.0367663850194109</v>
      </c>
      <c r="P16" s="20">
        <v>3649.166666666667</v>
      </c>
    </row>
    <row r="17" spans="1:16" s="21" customFormat="1" ht="26.25" customHeight="1" outlineLevel="2" x14ac:dyDescent="0.25">
      <c r="A17" s="18"/>
      <c r="B17" s="19"/>
      <c r="C17" s="18"/>
      <c r="D17" s="19" t="s">
        <v>39</v>
      </c>
      <c r="E17" s="18">
        <v>3.5</v>
      </c>
      <c r="F17" s="18">
        <v>3.5</v>
      </c>
      <c r="G17" s="20">
        <f>'[1]зп с 01.07.2021'!$I$56</f>
        <v>223.48648073022315</v>
      </c>
      <c r="H17" s="13">
        <v>3.4826783539670623</v>
      </c>
      <c r="I17" s="36">
        <v>1</v>
      </c>
      <c r="J17" s="11">
        <v>0.25</v>
      </c>
      <c r="K17" s="20">
        <f t="shared" si="8"/>
        <v>3405</v>
      </c>
      <c r="L17" s="10">
        <f t="shared" si="9"/>
        <v>681</v>
      </c>
      <c r="M17" s="10">
        <f t="shared" si="10"/>
        <v>4086</v>
      </c>
      <c r="O17" s="45">
        <f t="shared" si="1"/>
        <v>1.0383735705209656</v>
      </c>
      <c r="P17" s="20">
        <v>3279.166666666667</v>
      </c>
    </row>
    <row r="18" spans="1:16" s="7" customFormat="1" ht="33" customHeight="1" outlineLevel="1" x14ac:dyDescent="0.25">
      <c r="A18" s="5"/>
      <c r="B18" s="4" t="s">
        <v>35</v>
      </c>
      <c r="C18" s="5" t="s">
        <v>26</v>
      </c>
      <c r="D18" s="4" t="s">
        <v>39</v>
      </c>
      <c r="E18" s="5">
        <v>0.99</v>
      </c>
      <c r="F18" s="5">
        <v>0.99</v>
      </c>
      <c r="G18" s="10">
        <f>'[1]зп с 01.07.2021'!$I$56</f>
        <v>223.48648073022315</v>
      </c>
      <c r="H18" s="13">
        <v>3.4826783539670623</v>
      </c>
      <c r="I18" s="36">
        <v>1</v>
      </c>
      <c r="J18" s="11">
        <v>0.25</v>
      </c>
      <c r="K18" s="24">
        <f>M18/1.2</f>
        <v>963.33333333333337</v>
      </c>
      <c r="L18" s="10">
        <f t="shared" si="9"/>
        <v>192.66666666666669</v>
      </c>
      <c r="M18" s="10">
        <f>ROUND($F18*$G18*$H18*$I18*(1+$J18)*1.2,0)</f>
        <v>1156</v>
      </c>
      <c r="O18" s="45">
        <f t="shared" si="1"/>
        <v>1.0386343216531897</v>
      </c>
      <c r="P18" s="10">
        <v>927.5</v>
      </c>
    </row>
    <row r="19" spans="1:16" s="7" customFormat="1" ht="39" x14ac:dyDescent="0.25">
      <c r="A19" s="26" t="s">
        <v>43</v>
      </c>
      <c r="B19" s="4" t="s">
        <v>41</v>
      </c>
      <c r="C19" s="5"/>
      <c r="D19" s="4"/>
      <c r="E19" s="5"/>
      <c r="F19" s="5"/>
      <c r="G19" s="10"/>
      <c r="H19" s="13"/>
      <c r="I19" s="36"/>
      <c r="J19" s="11">
        <v>0.25</v>
      </c>
      <c r="K19" s="28">
        <f>K20+K21+K23+K24+K26+K27+K29+K30</f>
        <v>9667.5</v>
      </c>
      <c r="L19" s="28">
        <f t="shared" ref="L19:M19" si="11">L20+L21+L23+L24+L26+L27+L29+L30</f>
        <v>1933.5000000000002</v>
      </c>
      <c r="M19" s="28">
        <f t="shared" si="11"/>
        <v>11601</v>
      </c>
      <c r="O19" s="45">
        <f t="shared" si="1"/>
        <v>1.037470935431944</v>
      </c>
      <c r="P19" s="10">
        <v>9318.3333333333339</v>
      </c>
    </row>
    <row r="20" spans="1:16" s="7" customFormat="1" outlineLevel="1" x14ac:dyDescent="0.25">
      <c r="A20" s="5"/>
      <c r="B20" s="4" t="s">
        <v>13</v>
      </c>
      <c r="C20" s="5" t="s">
        <v>18</v>
      </c>
      <c r="D20" s="4" t="s">
        <v>21</v>
      </c>
      <c r="E20" s="5">
        <v>0.4</v>
      </c>
      <c r="F20" s="5">
        <v>0.4</v>
      </c>
      <c r="G20" s="10">
        <f>('[1]зп с 01.07.2021'!$G$56+'[1]зп с 01.07.2021'!$I$56)/2</f>
        <v>212.148453346856</v>
      </c>
      <c r="H20" s="13">
        <v>3.4826783539670623</v>
      </c>
      <c r="I20" s="36">
        <v>1</v>
      </c>
      <c r="J20" s="11">
        <v>0.25</v>
      </c>
      <c r="K20" s="10">
        <f>M20/1.2</f>
        <v>369.16666666666669</v>
      </c>
      <c r="L20" s="12">
        <f t="shared" ref="L20:L21" si="12">K20*0.2</f>
        <v>73.833333333333343</v>
      </c>
      <c r="M20" s="12">
        <f>ROUND($F20*$G20*$H20*$I20*(1+$J20)*1.2,0)</f>
        <v>443</v>
      </c>
      <c r="O20" s="45">
        <f t="shared" si="1"/>
        <v>1.0374707259953162</v>
      </c>
      <c r="P20" s="10">
        <v>355.83333333333337</v>
      </c>
    </row>
    <row r="21" spans="1:16" s="7" customFormat="1" ht="26.25" outlineLevel="1" x14ac:dyDescent="0.25">
      <c r="A21" s="5"/>
      <c r="B21" s="4" t="s">
        <v>23</v>
      </c>
      <c r="C21" s="5" t="s">
        <v>26</v>
      </c>
      <c r="D21" s="4" t="s">
        <v>22</v>
      </c>
      <c r="E21" s="5">
        <v>0.32</v>
      </c>
      <c r="F21" s="5">
        <v>0.32</v>
      </c>
      <c r="G21" s="10">
        <f>'[1]зп с 01.07.2021'!$G$56</f>
        <v>200.81042596348883</v>
      </c>
      <c r="H21" s="13">
        <v>3.4826783539670623</v>
      </c>
      <c r="I21" s="36">
        <v>1</v>
      </c>
      <c r="J21" s="11">
        <v>0.25</v>
      </c>
      <c r="K21" s="10">
        <f>M21/1.2</f>
        <v>280</v>
      </c>
      <c r="L21" s="12">
        <f t="shared" si="12"/>
        <v>56</v>
      </c>
      <c r="M21" s="12">
        <f>ROUND($F21*$G21*$H21*$I21*(1+$J21)*1.2,0)</f>
        <v>336</v>
      </c>
      <c r="O21" s="45">
        <f t="shared" si="1"/>
        <v>1.0402476780185759</v>
      </c>
      <c r="P21" s="10">
        <v>269.16666666666669</v>
      </c>
    </row>
    <row r="22" spans="1:16" s="7" customFormat="1" ht="39" outlineLevel="1" x14ac:dyDescent="0.25">
      <c r="A22" s="5"/>
      <c r="B22" s="4" t="s">
        <v>24</v>
      </c>
      <c r="C22" s="5" t="s">
        <v>27</v>
      </c>
      <c r="D22" s="4"/>
      <c r="E22" s="5"/>
      <c r="F22" s="5"/>
      <c r="G22" s="10"/>
      <c r="H22" s="5"/>
      <c r="I22" s="36">
        <v>1</v>
      </c>
      <c r="J22" s="11">
        <v>0.25</v>
      </c>
      <c r="K22" s="10">
        <f>K23+K24</f>
        <v>1396.6666666666667</v>
      </c>
      <c r="L22" s="10">
        <f t="shared" ref="L22:M22" si="13">L23+L24</f>
        <v>279.33333333333337</v>
      </c>
      <c r="M22" s="10">
        <f t="shared" si="13"/>
        <v>1676</v>
      </c>
      <c r="O22" s="45">
        <f t="shared" si="1"/>
        <v>1.0371287128712872</v>
      </c>
      <c r="P22" s="10">
        <v>1346.6666666666667</v>
      </c>
    </row>
    <row r="23" spans="1:16" s="21" customFormat="1" ht="26.25" outlineLevel="2" x14ac:dyDescent="0.25">
      <c r="A23" s="18"/>
      <c r="B23" s="19"/>
      <c r="C23" s="18"/>
      <c r="D23" s="19" t="s">
        <v>38</v>
      </c>
      <c r="E23" s="18">
        <v>0.68</v>
      </c>
      <c r="F23" s="18">
        <v>0.68</v>
      </c>
      <c r="G23" s="20">
        <f>'[1]зп с 01.07.2021'!$M$56</f>
        <v>248.2828701825558</v>
      </c>
      <c r="H23" s="13">
        <v>3.4826783539670623</v>
      </c>
      <c r="I23" s="36">
        <v>1</v>
      </c>
      <c r="J23" s="11">
        <v>0.25</v>
      </c>
      <c r="K23" s="20">
        <f t="shared" ref="K23:K24" si="14">M23/1.2</f>
        <v>735</v>
      </c>
      <c r="L23" s="10">
        <f t="shared" ref="L23:L24" si="15">K23*0.2</f>
        <v>147</v>
      </c>
      <c r="M23" s="10">
        <f>ROUND($F23*$G23*$H23*$I23*(1+$J23)*1.2,0)</f>
        <v>882</v>
      </c>
      <c r="O23" s="45">
        <f t="shared" si="1"/>
        <v>1.0364277320799058</v>
      </c>
      <c r="P23" s="20">
        <v>709.16666666666674</v>
      </c>
    </row>
    <row r="24" spans="1:16" s="21" customFormat="1" ht="26.25" outlineLevel="2" x14ac:dyDescent="0.25">
      <c r="A24" s="18"/>
      <c r="B24" s="19"/>
      <c r="C24" s="18"/>
      <c r="D24" s="19" t="s">
        <v>39</v>
      </c>
      <c r="E24" s="18">
        <v>0.68</v>
      </c>
      <c r="F24" s="18">
        <v>0.68</v>
      </c>
      <c r="G24" s="20">
        <f>'[1]зп с 01.07.2021'!$I$56</f>
        <v>223.48648073022315</v>
      </c>
      <c r="H24" s="13">
        <v>3.4826783539670623</v>
      </c>
      <c r="I24" s="36">
        <v>1</v>
      </c>
      <c r="J24" s="11">
        <v>0.25</v>
      </c>
      <c r="K24" s="20">
        <f t="shared" si="14"/>
        <v>661.66666666666674</v>
      </c>
      <c r="L24" s="10">
        <f t="shared" si="15"/>
        <v>132.33333333333334</v>
      </c>
      <c r="M24" s="10">
        <f>ROUND($F24*$G24*$H24*$I24*(1+$J24)*1.2,0)</f>
        <v>794</v>
      </c>
      <c r="O24" s="45">
        <f t="shared" si="1"/>
        <v>1.0379084967320262</v>
      </c>
      <c r="P24" s="20">
        <v>637.5</v>
      </c>
    </row>
    <row r="25" spans="1:16" s="25" customFormat="1" ht="39" outlineLevel="1" x14ac:dyDescent="0.25">
      <c r="A25" s="22"/>
      <c r="B25" s="23" t="s">
        <v>25</v>
      </c>
      <c r="C25" s="22" t="s">
        <v>28</v>
      </c>
      <c r="D25" s="23"/>
      <c r="E25" s="22"/>
      <c r="F25" s="22"/>
      <c r="G25" s="24"/>
      <c r="H25" s="22"/>
      <c r="I25" s="38"/>
      <c r="J25" s="11">
        <v>0.25</v>
      </c>
      <c r="K25" s="10">
        <f>K26+K27</f>
        <v>433.33333333333337</v>
      </c>
      <c r="L25" s="10">
        <f t="shared" ref="L25:M25" si="16">L26+L27</f>
        <v>86.666666666666686</v>
      </c>
      <c r="M25" s="10">
        <f t="shared" si="16"/>
        <v>520</v>
      </c>
      <c r="O25" s="45">
        <f t="shared" si="1"/>
        <v>1.0358565737051793</v>
      </c>
      <c r="P25" s="10">
        <v>418.33333333333337</v>
      </c>
    </row>
    <row r="26" spans="1:16" s="21" customFormat="1" ht="26.25" outlineLevel="2" x14ac:dyDescent="0.25">
      <c r="A26" s="18"/>
      <c r="B26" s="19"/>
      <c r="C26" s="18"/>
      <c r="D26" s="19" t="s">
        <v>67</v>
      </c>
      <c r="E26" s="18">
        <v>0.2</v>
      </c>
      <c r="F26" s="18">
        <v>0.2</v>
      </c>
      <c r="G26" s="20">
        <f>'[1]зп с 01.07.2021'!$O$56</f>
        <v>274.97995436105475</v>
      </c>
      <c r="H26" s="13">
        <v>3.4826783539670623</v>
      </c>
      <c r="I26" s="37">
        <v>1</v>
      </c>
      <c r="J26" s="11">
        <v>0.25</v>
      </c>
      <c r="K26" s="20">
        <f t="shared" ref="K26:K27" si="17">M26/1.2</f>
        <v>239.16666666666669</v>
      </c>
      <c r="L26" s="10">
        <f t="shared" ref="L26:L27" si="18">K26*0.2</f>
        <v>47.833333333333343</v>
      </c>
      <c r="M26" s="10">
        <f t="shared" ref="M26:M27" si="19">ROUND($F26*$G26*$H26*$I26*(1+$J26)*1.2,0)</f>
        <v>287</v>
      </c>
      <c r="O26" s="45">
        <f t="shared" si="1"/>
        <v>1.036101083032491</v>
      </c>
      <c r="P26" s="20">
        <v>230.83333333333334</v>
      </c>
    </row>
    <row r="27" spans="1:16" s="21" customFormat="1" ht="29.25" customHeight="1" outlineLevel="2" x14ac:dyDescent="0.25">
      <c r="A27" s="18"/>
      <c r="B27" s="19"/>
      <c r="C27" s="18"/>
      <c r="D27" s="19" t="s">
        <v>40</v>
      </c>
      <c r="E27" s="18">
        <v>0.2</v>
      </c>
      <c r="F27" s="18">
        <v>0.2</v>
      </c>
      <c r="G27" s="20">
        <f>'[1]зп с 01.07.2021'!$I$56</f>
        <v>223.48648073022315</v>
      </c>
      <c r="H27" s="13">
        <v>3.4826783539670623</v>
      </c>
      <c r="I27" s="37">
        <v>1</v>
      </c>
      <c r="J27" s="11">
        <v>0.25</v>
      </c>
      <c r="K27" s="20">
        <f t="shared" si="17"/>
        <v>194.16666666666669</v>
      </c>
      <c r="L27" s="10">
        <f t="shared" si="18"/>
        <v>38.833333333333343</v>
      </c>
      <c r="M27" s="10">
        <f t="shared" si="19"/>
        <v>233</v>
      </c>
      <c r="O27" s="45">
        <f t="shared" si="1"/>
        <v>1.0355555555555556</v>
      </c>
      <c r="P27" s="20">
        <v>187.5</v>
      </c>
    </row>
    <row r="28" spans="1:16" s="7" customFormat="1" ht="40.5" customHeight="1" outlineLevel="1" x14ac:dyDescent="0.25">
      <c r="A28" s="5"/>
      <c r="B28" s="4" t="s">
        <v>37</v>
      </c>
      <c r="C28" s="5" t="s">
        <v>29</v>
      </c>
      <c r="D28" s="4"/>
      <c r="E28" s="5"/>
      <c r="F28" s="5"/>
      <c r="G28" s="10"/>
      <c r="H28" s="5"/>
      <c r="I28" s="36"/>
      <c r="J28" s="11">
        <v>0.25</v>
      </c>
      <c r="K28" s="10">
        <f>K29+K30</f>
        <v>7188.3333333333339</v>
      </c>
      <c r="L28" s="10">
        <f t="shared" ref="L28:M28" si="20">L29+L30</f>
        <v>1437.6666666666667</v>
      </c>
      <c r="M28" s="10">
        <f t="shared" si="20"/>
        <v>8626</v>
      </c>
      <c r="O28" s="45">
        <f t="shared" si="1"/>
        <v>1.0375270627856628</v>
      </c>
      <c r="P28" s="10">
        <v>6928.3333333333339</v>
      </c>
    </row>
    <row r="29" spans="1:16" s="21" customFormat="1" ht="26.25" outlineLevel="2" x14ac:dyDescent="0.25">
      <c r="A29" s="18"/>
      <c r="B29" s="19"/>
      <c r="C29" s="18"/>
      <c r="D29" s="19" t="s">
        <v>38</v>
      </c>
      <c r="E29" s="18">
        <v>3.5</v>
      </c>
      <c r="F29" s="18">
        <v>3.5</v>
      </c>
      <c r="G29" s="20">
        <f>'[1]зп с 01.07.2021'!$M$56</f>
        <v>248.2828701825558</v>
      </c>
      <c r="H29" s="13">
        <v>3.4826783539670623</v>
      </c>
      <c r="I29" s="37">
        <v>1</v>
      </c>
      <c r="J29" s="11">
        <v>0.25</v>
      </c>
      <c r="K29" s="20">
        <f t="shared" ref="K29:K30" si="21">M29/1.2</f>
        <v>3783.3333333333335</v>
      </c>
      <c r="L29" s="10">
        <f t="shared" ref="L29:L30" si="22">K29*0.2</f>
        <v>756.66666666666674</v>
      </c>
      <c r="M29" s="10">
        <f t="shared" ref="M29:M30" si="23">ROUND($F29*$G29*$H29*$I29*(1+$J29)*1.2,0)</f>
        <v>4540</v>
      </c>
      <c r="O29" s="45">
        <f t="shared" si="1"/>
        <v>1.0367663850194109</v>
      </c>
      <c r="P29" s="20">
        <v>3649.166666666667</v>
      </c>
    </row>
    <row r="30" spans="1:16" s="21" customFormat="1" ht="26.25" outlineLevel="2" x14ac:dyDescent="0.25">
      <c r="A30" s="18"/>
      <c r="B30" s="19"/>
      <c r="C30" s="18"/>
      <c r="D30" s="19" t="s">
        <v>39</v>
      </c>
      <c r="E30" s="18">
        <v>3.5</v>
      </c>
      <c r="F30" s="18">
        <v>3.5</v>
      </c>
      <c r="G30" s="20">
        <f>'[1]зп с 01.07.2021'!$I$56</f>
        <v>223.48648073022315</v>
      </c>
      <c r="H30" s="13">
        <v>3.4826783539670623</v>
      </c>
      <c r="I30" s="37">
        <v>1</v>
      </c>
      <c r="J30" s="11">
        <v>0.25</v>
      </c>
      <c r="K30" s="20">
        <f t="shared" si="21"/>
        <v>3405</v>
      </c>
      <c r="L30" s="10">
        <f t="shared" si="22"/>
        <v>681</v>
      </c>
      <c r="M30" s="10">
        <f t="shared" si="23"/>
        <v>4086</v>
      </c>
      <c r="O30" s="45">
        <f t="shared" si="1"/>
        <v>1.0383735705209656</v>
      </c>
      <c r="P30" s="20">
        <v>3279.166666666667</v>
      </c>
    </row>
    <row r="31" spans="1:16" s="30" customFormat="1" ht="24" customHeight="1" x14ac:dyDescent="0.25">
      <c r="A31" s="26"/>
      <c r="B31" s="27" t="s">
        <v>68</v>
      </c>
      <c r="C31" s="26"/>
      <c r="D31" s="27"/>
      <c r="E31" s="26"/>
      <c r="F31" s="26"/>
      <c r="G31" s="28"/>
      <c r="H31" s="26"/>
      <c r="I31" s="39"/>
      <c r="J31" s="11"/>
      <c r="K31" s="28"/>
      <c r="L31" s="29"/>
      <c r="M31" s="29"/>
      <c r="O31" s="45"/>
      <c r="P31" s="28"/>
    </row>
    <row r="32" spans="1:16" s="7" customFormat="1" ht="51.75" outlineLevel="1" x14ac:dyDescent="0.25">
      <c r="A32" s="5"/>
      <c r="B32" s="4" t="s">
        <v>30</v>
      </c>
      <c r="C32" s="5" t="s">
        <v>33</v>
      </c>
      <c r="D32" s="4" t="s">
        <v>34</v>
      </c>
      <c r="E32" s="5">
        <v>1.9799999999999998</v>
      </c>
      <c r="F32" s="5">
        <v>1.9799999999999998</v>
      </c>
      <c r="G32" s="10">
        <f>'[1]зп с 01.07.2021'!$I$56</f>
        <v>223.48648073022315</v>
      </c>
      <c r="H32" s="13">
        <v>3.4826783539670623</v>
      </c>
      <c r="I32" s="40">
        <v>1</v>
      </c>
      <c r="J32" s="11">
        <v>0.25</v>
      </c>
      <c r="K32" s="10">
        <f t="shared" ref="K32:K34" si="24">M32/1.2</f>
        <v>1926.6666666666667</v>
      </c>
      <c r="L32" s="12">
        <f t="shared" ref="L32:L34" si="25">K32*0.2</f>
        <v>385.33333333333337</v>
      </c>
      <c r="M32" s="12">
        <f t="shared" ref="M32:M41" si="26">ROUND($F32*$G32*$H32*$I32*(1+$J32)*1.2,0)</f>
        <v>2312</v>
      </c>
      <c r="O32" s="45">
        <f t="shared" si="1"/>
        <v>1.0386343216531897</v>
      </c>
      <c r="P32" s="10">
        <v>1855</v>
      </c>
    </row>
    <row r="33" spans="1:16" s="7" customFormat="1" ht="26.25" outlineLevel="1" x14ac:dyDescent="0.25">
      <c r="A33" s="5"/>
      <c r="B33" s="4" t="s">
        <v>31</v>
      </c>
      <c r="C33" s="5" t="s">
        <v>33</v>
      </c>
      <c r="D33" s="4" t="s">
        <v>34</v>
      </c>
      <c r="E33" s="5">
        <v>2.5079999999999996</v>
      </c>
      <c r="F33" s="5">
        <v>2.5079999999999996</v>
      </c>
      <c r="G33" s="10">
        <f>'[1]зп с 01.07.2021'!$I$56</f>
        <v>223.48648073022315</v>
      </c>
      <c r="H33" s="13">
        <v>3.4826783539670623</v>
      </c>
      <c r="I33" s="40">
        <v>1</v>
      </c>
      <c r="J33" s="11">
        <v>0.25</v>
      </c>
      <c r="K33" s="10">
        <f t="shared" si="24"/>
        <v>2440</v>
      </c>
      <c r="L33" s="12">
        <f t="shared" si="25"/>
        <v>488</v>
      </c>
      <c r="M33" s="12">
        <f t="shared" si="26"/>
        <v>2928</v>
      </c>
      <c r="O33" s="45">
        <f t="shared" si="1"/>
        <v>1.0382978723404255</v>
      </c>
      <c r="P33" s="10">
        <v>2350</v>
      </c>
    </row>
    <row r="34" spans="1:16" s="7" customFormat="1" ht="26.25" outlineLevel="1" x14ac:dyDescent="0.25">
      <c r="A34" s="5"/>
      <c r="B34" s="4" t="s">
        <v>32</v>
      </c>
      <c r="C34" s="5" t="s">
        <v>33</v>
      </c>
      <c r="D34" s="4" t="s">
        <v>34</v>
      </c>
      <c r="E34" s="5">
        <v>3.0599999999999996</v>
      </c>
      <c r="F34" s="5">
        <v>3.0599999999999996</v>
      </c>
      <c r="G34" s="10">
        <f>'[1]зп с 01.07.2021'!$I$56</f>
        <v>223.48648073022315</v>
      </c>
      <c r="H34" s="13">
        <v>3.4826783539670623</v>
      </c>
      <c r="I34" s="40">
        <v>1</v>
      </c>
      <c r="J34" s="11">
        <v>0.25</v>
      </c>
      <c r="K34" s="10">
        <f t="shared" si="24"/>
        <v>2977.5</v>
      </c>
      <c r="L34" s="12">
        <f t="shared" si="25"/>
        <v>595.5</v>
      </c>
      <c r="M34" s="12">
        <f t="shared" si="26"/>
        <v>3573</v>
      </c>
      <c r="O34" s="45">
        <f t="shared" si="1"/>
        <v>1.0383609415867481</v>
      </c>
      <c r="P34" s="10">
        <v>2867.5</v>
      </c>
    </row>
    <row r="35" spans="1:16" s="7" customFormat="1" ht="51.75" x14ac:dyDescent="0.25">
      <c r="A35" s="5" t="s">
        <v>45</v>
      </c>
      <c r="B35" s="4" t="s">
        <v>44</v>
      </c>
      <c r="C35" s="5"/>
      <c r="D35" s="4"/>
      <c r="E35" s="5">
        <f>E36+E37+E38+E39+E40+E41</f>
        <v>2.83</v>
      </c>
      <c r="F35" s="5"/>
      <c r="G35" s="10"/>
      <c r="H35" s="5"/>
      <c r="I35" s="40">
        <v>1</v>
      </c>
      <c r="J35" s="11">
        <v>0.25</v>
      </c>
      <c r="K35" s="10">
        <f>K36+K37+K38+K39+K40+K41</f>
        <v>2493.3333333333335</v>
      </c>
      <c r="L35" s="12">
        <f>L36+L37+L38+L39+L40+L41</f>
        <v>498.66666666666674</v>
      </c>
      <c r="M35" s="12">
        <f>M36+M37+M38+M39+M40+M41</f>
        <v>2992</v>
      </c>
      <c r="O35" s="45">
        <f t="shared" si="1"/>
        <v>1.0385282887886151</v>
      </c>
      <c r="P35" s="10">
        <v>2400.8333333333335</v>
      </c>
    </row>
    <row r="36" spans="1:16" s="7" customFormat="1" outlineLevel="1" x14ac:dyDescent="0.25">
      <c r="A36" s="5"/>
      <c r="B36" s="4" t="s">
        <v>13</v>
      </c>
      <c r="C36" s="5" t="s">
        <v>18</v>
      </c>
      <c r="D36" s="4" t="s">
        <v>21</v>
      </c>
      <c r="E36" s="5">
        <v>0.4</v>
      </c>
      <c r="F36" s="5">
        <v>0.4</v>
      </c>
      <c r="G36" s="10">
        <f>('[1]зп с 01.07.2021'!$G$56+'[1]зп с 01.07.2021'!$I$56)/2</f>
        <v>212.148453346856</v>
      </c>
      <c r="H36" s="13">
        <v>3.4826783539670623</v>
      </c>
      <c r="I36" s="40">
        <v>1</v>
      </c>
      <c r="J36" s="11">
        <v>0.25</v>
      </c>
      <c r="K36" s="13">
        <f t="shared" ref="K36:K41" si="27">M36/1.2</f>
        <v>369.16666666666669</v>
      </c>
      <c r="L36" s="12">
        <f t="shared" ref="L36:L41" si="28">K36*0.2</f>
        <v>73.833333333333343</v>
      </c>
      <c r="M36" s="12">
        <f t="shared" si="26"/>
        <v>443</v>
      </c>
      <c r="O36" s="45">
        <f t="shared" si="1"/>
        <v>1.0374707259953162</v>
      </c>
      <c r="P36" s="13">
        <v>355.83333333333337</v>
      </c>
    </row>
    <row r="37" spans="1:16" s="7" customFormat="1" outlineLevel="1" x14ac:dyDescent="0.25">
      <c r="A37" s="5"/>
      <c r="B37" s="4" t="s">
        <v>14</v>
      </c>
      <c r="C37" s="5" t="s">
        <v>19</v>
      </c>
      <c r="D37" s="4" t="s">
        <v>22</v>
      </c>
      <c r="E37" s="5">
        <v>0.39</v>
      </c>
      <c r="F37" s="5">
        <v>0.39</v>
      </c>
      <c r="G37" s="10">
        <f>'[1]зп с 01.07.2021'!$G$56</f>
        <v>200.81042596348883</v>
      </c>
      <c r="H37" s="13">
        <v>3.4826783539670623</v>
      </c>
      <c r="I37" s="40">
        <v>1</v>
      </c>
      <c r="J37" s="11">
        <v>0.25</v>
      </c>
      <c r="K37" s="13">
        <f t="shared" si="27"/>
        <v>340.83333333333337</v>
      </c>
      <c r="L37" s="12">
        <f t="shared" si="28"/>
        <v>68.166666666666671</v>
      </c>
      <c r="M37" s="12">
        <f t="shared" si="26"/>
        <v>409</v>
      </c>
      <c r="O37" s="45">
        <f t="shared" si="1"/>
        <v>1.0380710659898478</v>
      </c>
      <c r="P37" s="13">
        <v>328.33333333333337</v>
      </c>
    </row>
    <row r="38" spans="1:16" s="7" customFormat="1" outlineLevel="1" x14ac:dyDescent="0.25">
      <c r="A38" s="5"/>
      <c r="B38" s="4" t="s">
        <v>15</v>
      </c>
      <c r="C38" s="5" t="s">
        <v>46</v>
      </c>
      <c r="D38" s="4" t="s">
        <v>22</v>
      </c>
      <c r="E38" s="5">
        <v>0.52</v>
      </c>
      <c r="F38" s="5">
        <v>0.52</v>
      </c>
      <c r="G38" s="10">
        <f>'[1]зп с 01.07.2021'!$G$56</f>
        <v>200.81042596348883</v>
      </c>
      <c r="H38" s="13">
        <v>3.4826783539670623</v>
      </c>
      <c r="I38" s="40">
        <v>1</v>
      </c>
      <c r="J38" s="11">
        <v>0.25</v>
      </c>
      <c r="K38" s="13">
        <f t="shared" si="27"/>
        <v>454.16666666666669</v>
      </c>
      <c r="L38" s="12">
        <f t="shared" si="28"/>
        <v>90.833333333333343</v>
      </c>
      <c r="M38" s="12">
        <f t="shared" si="26"/>
        <v>545</v>
      </c>
      <c r="O38" s="45">
        <f t="shared" si="1"/>
        <v>1.0380952380952382</v>
      </c>
      <c r="P38" s="13">
        <v>437.5</v>
      </c>
    </row>
    <row r="39" spans="1:16" s="7" customFormat="1" outlineLevel="1" x14ac:dyDescent="0.25">
      <c r="A39" s="5"/>
      <c r="B39" s="4" t="s">
        <v>16</v>
      </c>
      <c r="C39" s="5" t="s">
        <v>20</v>
      </c>
      <c r="D39" s="4" t="s">
        <v>22</v>
      </c>
      <c r="E39" s="5">
        <v>0.5</v>
      </c>
      <c r="F39" s="5">
        <v>0.5</v>
      </c>
      <c r="G39" s="10">
        <f>'[1]зп с 01.07.2021'!$G$56</f>
        <v>200.81042596348883</v>
      </c>
      <c r="H39" s="13">
        <v>3.4826783539670623</v>
      </c>
      <c r="I39" s="40">
        <v>1</v>
      </c>
      <c r="J39" s="11">
        <v>0.25</v>
      </c>
      <c r="K39" s="13">
        <f t="shared" si="27"/>
        <v>437.5</v>
      </c>
      <c r="L39" s="12">
        <f t="shared" si="28"/>
        <v>87.5</v>
      </c>
      <c r="M39" s="12">
        <f t="shared" si="26"/>
        <v>525</v>
      </c>
      <c r="O39" s="45">
        <f t="shared" si="1"/>
        <v>1.0396039603960394</v>
      </c>
      <c r="P39" s="13">
        <v>420.83333333333337</v>
      </c>
    </row>
    <row r="40" spans="1:16" s="7" customFormat="1" outlineLevel="1" x14ac:dyDescent="0.25">
      <c r="A40" s="5"/>
      <c r="B40" s="4" t="s">
        <v>15</v>
      </c>
      <c r="C40" s="5" t="s">
        <v>19</v>
      </c>
      <c r="D40" s="4" t="s">
        <v>22</v>
      </c>
      <c r="E40" s="5">
        <v>0.52</v>
      </c>
      <c r="F40" s="5">
        <v>0.52</v>
      </c>
      <c r="G40" s="10">
        <f>'[1]зп с 01.07.2021'!$G$56</f>
        <v>200.81042596348883</v>
      </c>
      <c r="H40" s="13">
        <v>3.4826783539670623</v>
      </c>
      <c r="I40" s="40">
        <v>1</v>
      </c>
      <c r="J40" s="11">
        <v>0.25</v>
      </c>
      <c r="K40" s="13">
        <f t="shared" si="27"/>
        <v>454.16666666666669</v>
      </c>
      <c r="L40" s="12">
        <f t="shared" si="28"/>
        <v>90.833333333333343</v>
      </c>
      <c r="M40" s="12">
        <f t="shared" si="26"/>
        <v>545</v>
      </c>
      <c r="O40" s="45">
        <f t="shared" si="1"/>
        <v>1.0380952380952382</v>
      </c>
      <c r="P40" s="13">
        <v>437.5</v>
      </c>
    </row>
    <row r="41" spans="1:16" s="7" customFormat="1" ht="26.25" outlineLevel="1" x14ac:dyDescent="0.25">
      <c r="A41" s="5"/>
      <c r="B41" s="4" t="s">
        <v>17</v>
      </c>
      <c r="C41" s="5" t="s">
        <v>19</v>
      </c>
      <c r="D41" s="4" t="s">
        <v>22</v>
      </c>
      <c r="E41" s="5">
        <v>0.5</v>
      </c>
      <c r="F41" s="5">
        <v>0.5</v>
      </c>
      <c r="G41" s="10">
        <f>'[1]зп с 01.07.2021'!$G$56</f>
        <v>200.81042596348883</v>
      </c>
      <c r="H41" s="13">
        <v>3.4826783539670623</v>
      </c>
      <c r="I41" s="40">
        <v>1</v>
      </c>
      <c r="J41" s="11">
        <v>0.25</v>
      </c>
      <c r="K41" s="13">
        <f t="shared" si="27"/>
        <v>437.5</v>
      </c>
      <c r="L41" s="12">
        <f t="shared" si="28"/>
        <v>87.5</v>
      </c>
      <c r="M41" s="12">
        <f t="shared" si="26"/>
        <v>525</v>
      </c>
      <c r="O41" s="45">
        <f t="shared" si="1"/>
        <v>1.0396039603960394</v>
      </c>
      <c r="P41" s="13">
        <v>420.83333333333337</v>
      </c>
    </row>
    <row r="42" spans="1:16" x14ac:dyDescent="0.25">
      <c r="A42" s="1"/>
      <c r="B42" s="1"/>
      <c r="C42" s="1"/>
      <c r="D42" s="1"/>
      <c r="E42" s="1"/>
      <c r="F42" s="1"/>
      <c r="G42" s="1"/>
      <c r="H42" s="1"/>
      <c r="I42" s="35"/>
      <c r="J42" s="1"/>
      <c r="K42" s="1"/>
      <c r="L42" s="1"/>
      <c r="M42" s="3"/>
      <c r="P42" s="1"/>
    </row>
    <row r="43" spans="1:16" ht="31.5" customHeight="1" x14ac:dyDescent="0.25">
      <c r="A43" s="1"/>
      <c r="B43" s="61" t="s">
        <v>47</v>
      </c>
      <c r="C43" s="61"/>
      <c r="D43" s="61"/>
      <c r="E43" s="61"/>
      <c r="F43" s="1"/>
      <c r="G43" s="1"/>
      <c r="H43" s="1"/>
      <c r="I43" s="35"/>
      <c r="J43" s="1"/>
      <c r="K43" s="1"/>
      <c r="L43" s="1"/>
      <c r="M43" s="3"/>
      <c r="P43" s="1"/>
    </row>
    <row r="44" spans="1:16" x14ac:dyDescent="0.25">
      <c r="A44" s="1"/>
      <c r="B44" s="14"/>
      <c r="C44" s="14"/>
      <c r="D44" s="14"/>
      <c r="F44" s="1"/>
      <c r="G44" s="1"/>
      <c r="H44" s="1"/>
      <c r="I44" s="35"/>
      <c r="J44" s="1"/>
      <c r="K44" s="1"/>
      <c r="L44" s="1"/>
      <c r="M44" s="3"/>
      <c r="P44" s="1"/>
    </row>
    <row r="45" spans="1:16" ht="22.5" x14ac:dyDescent="0.25">
      <c r="A45" s="1"/>
      <c r="B45" s="15" t="s">
        <v>48</v>
      </c>
      <c r="C45" s="15" t="s">
        <v>49</v>
      </c>
      <c r="D45" s="15" t="s">
        <v>50</v>
      </c>
      <c r="F45" s="1"/>
      <c r="G45" s="1"/>
      <c r="H45" s="1"/>
      <c r="I45" s="35"/>
      <c r="J45" s="1"/>
      <c r="K45" s="1"/>
      <c r="L45" s="1"/>
      <c r="M45" s="3"/>
      <c r="P45" s="1"/>
    </row>
    <row r="46" spans="1:16" x14ac:dyDescent="0.25">
      <c r="A46" s="1"/>
      <c r="B46" s="16" t="s">
        <v>51</v>
      </c>
      <c r="C46" s="15" t="s">
        <v>52</v>
      </c>
      <c r="D46" s="17" t="s">
        <v>53</v>
      </c>
      <c r="F46" s="1"/>
      <c r="G46" s="1"/>
      <c r="H46" s="1"/>
      <c r="I46" s="35"/>
      <c r="J46" s="1"/>
      <c r="K46" s="1"/>
      <c r="L46" s="1"/>
      <c r="M46" s="3"/>
      <c r="P46" s="1"/>
    </row>
    <row r="47" spans="1:16" x14ac:dyDescent="0.25">
      <c r="A47" s="1"/>
      <c r="B47" s="16" t="s">
        <v>54</v>
      </c>
      <c r="C47" s="15" t="s">
        <v>55</v>
      </c>
      <c r="D47" s="17">
        <v>2</v>
      </c>
      <c r="F47" s="1"/>
      <c r="G47" s="1"/>
      <c r="H47" s="1"/>
      <c r="I47" s="35"/>
      <c r="J47" s="1"/>
      <c r="K47" s="1"/>
      <c r="L47" s="1"/>
      <c r="M47" s="3"/>
      <c r="P47" s="1"/>
    </row>
    <row r="48" spans="1:16" x14ac:dyDescent="0.25">
      <c r="A48" s="1"/>
      <c r="B48" s="16" t="s">
        <v>56</v>
      </c>
      <c r="C48" s="15" t="s">
        <v>55</v>
      </c>
      <c r="D48" s="17">
        <v>1</v>
      </c>
      <c r="F48" s="1"/>
      <c r="G48" s="1"/>
      <c r="H48" s="1"/>
      <c r="I48" s="35"/>
      <c r="J48" s="1"/>
      <c r="K48" s="1"/>
      <c r="L48" s="1"/>
      <c r="M48" s="3"/>
      <c r="P48" s="1"/>
    </row>
    <row r="49" spans="1:16" x14ac:dyDescent="0.25">
      <c r="A49" s="1"/>
      <c r="B49" s="16" t="s">
        <v>57</v>
      </c>
      <c r="C49" s="15" t="s">
        <v>55</v>
      </c>
      <c r="D49" s="17">
        <v>1</v>
      </c>
      <c r="F49" s="1"/>
      <c r="G49" s="1"/>
      <c r="H49" s="1"/>
      <c r="I49" s="35"/>
      <c r="J49" s="1"/>
      <c r="K49" s="1"/>
      <c r="L49" s="1"/>
      <c r="M49" s="3"/>
      <c r="P49" s="1"/>
    </row>
    <row r="50" spans="1:16" x14ac:dyDescent="0.25">
      <c r="B50" s="16" t="s">
        <v>58</v>
      </c>
      <c r="C50" s="15" t="s">
        <v>55</v>
      </c>
      <c r="D50" s="17">
        <v>0.5</v>
      </c>
    </row>
    <row r="51" spans="1:16" x14ac:dyDescent="0.25">
      <c r="B51" s="16" t="s">
        <v>59</v>
      </c>
      <c r="C51" s="15" t="s">
        <v>55</v>
      </c>
      <c r="D51" s="17">
        <v>1.5</v>
      </c>
    </row>
    <row r="52" spans="1:16" x14ac:dyDescent="0.25">
      <c r="B52" s="16" t="s">
        <v>60</v>
      </c>
      <c r="C52" s="15" t="s">
        <v>61</v>
      </c>
      <c r="D52" s="17">
        <v>0.01</v>
      </c>
    </row>
    <row r="53" spans="1:16" x14ac:dyDescent="0.25">
      <c r="B53" s="16" t="s">
        <v>62</v>
      </c>
      <c r="C53" s="15" t="s">
        <v>63</v>
      </c>
      <c r="D53" s="17">
        <v>0.2</v>
      </c>
    </row>
    <row r="54" spans="1:16" x14ac:dyDescent="0.25">
      <c r="B54" s="16" t="s">
        <v>64</v>
      </c>
      <c r="C54" s="15" t="s">
        <v>55</v>
      </c>
      <c r="D54" s="17">
        <v>0.5</v>
      </c>
    </row>
    <row r="56" spans="1:16" ht="21.75" customHeight="1" x14ac:dyDescent="0.25">
      <c r="B56" s="41"/>
      <c r="I56"/>
    </row>
    <row r="57" spans="1:16" ht="27" customHeight="1" x14ac:dyDescent="0.25">
      <c r="B57" s="41"/>
      <c r="I57"/>
    </row>
    <row r="58" spans="1:16" ht="65.25" customHeight="1" x14ac:dyDescent="0.25">
      <c r="B58" s="41"/>
      <c r="I58"/>
    </row>
    <row r="59" spans="1:16" ht="44.25" customHeight="1" x14ac:dyDescent="0.25">
      <c r="B59" s="41"/>
      <c r="I59"/>
    </row>
    <row r="60" spans="1:16" ht="19.5" customHeight="1" x14ac:dyDescent="0.25">
      <c r="B60" s="41"/>
      <c r="I60"/>
    </row>
    <row r="61" spans="1:16" ht="27" customHeight="1" x14ac:dyDescent="0.25">
      <c r="B61" s="42"/>
      <c r="I61"/>
    </row>
    <row r="62" spans="1:16" ht="22.5" customHeight="1" x14ac:dyDescent="0.25">
      <c r="B62" s="42"/>
      <c r="I62"/>
    </row>
    <row r="63" spans="1:16" ht="79.5" customHeight="1" x14ac:dyDescent="0.25">
      <c r="B63" s="43"/>
      <c r="I63"/>
    </row>
    <row r="64" spans="1:16" ht="25.5" customHeight="1" x14ac:dyDescent="0.25">
      <c r="B64" s="43"/>
      <c r="I64"/>
    </row>
  </sheetData>
  <mergeCells count="16">
    <mergeCell ref="A4:A5"/>
    <mergeCell ref="O4:O5"/>
    <mergeCell ref="B43:E43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conditionalFormatting sqref="O7:O41">
    <cfRule type="cellIs" dxfId="9" priority="1" operator="lessThan">
      <formula>1</formula>
    </cfRule>
    <cfRule type="cellIs" dxfId="8" priority="2" operator="greaterThan">
      <formula>1</formula>
    </cfRule>
  </conditionalFormatting>
  <pageMargins left="0.78740157480314965" right="0.39370078740157483" top="0.39370078740157483" bottom="0.78740157480314965" header="0.31496062992125984" footer="0.39370078740157483"/>
  <pageSetup paperSize="9" scale="9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view="pageBreakPreview" topLeftCell="A4" zoomScaleNormal="100" zoomScaleSheetLayoutView="100" workbookViewId="0">
      <selection activeCell="B9" sqref="B9"/>
    </sheetView>
  </sheetViews>
  <sheetFormatPr defaultRowHeight="15" x14ac:dyDescent="0.25"/>
  <cols>
    <col min="1" max="1" width="7.5703125" bestFit="1" customWidth="1"/>
    <col min="2" max="2" width="40.42578125" customWidth="1"/>
    <col min="3" max="3" width="9.85546875" customWidth="1"/>
    <col min="4" max="4" width="12.28515625" customWidth="1"/>
    <col min="5" max="5" width="11.85546875" customWidth="1"/>
    <col min="6" max="6" width="12.7109375" customWidth="1"/>
  </cols>
  <sheetData>
    <row r="1" spans="1:6" ht="15.75" x14ac:dyDescent="0.25">
      <c r="A1" s="6" t="s">
        <v>9</v>
      </c>
    </row>
    <row r="2" spans="1:6" ht="15.75" x14ac:dyDescent="0.25">
      <c r="A2" s="6" t="s">
        <v>10</v>
      </c>
    </row>
    <row r="3" spans="1:6" x14ac:dyDescent="0.25">
      <c r="A3" s="63" t="s">
        <v>12</v>
      </c>
      <c r="B3" s="63"/>
      <c r="C3" s="63"/>
      <c r="D3" s="2"/>
      <c r="E3" s="2"/>
      <c r="F3" s="1"/>
    </row>
    <row r="4" spans="1:6" ht="15" customHeight="1" x14ac:dyDescent="0.25">
      <c r="A4" s="58" t="s">
        <v>0</v>
      </c>
      <c r="B4" s="58" t="s">
        <v>1</v>
      </c>
      <c r="C4" s="58" t="s">
        <v>2</v>
      </c>
      <c r="D4" s="58" t="s">
        <v>66</v>
      </c>
      <c r="E4" s="58" t="s">
        <v>8</v>
      </c>
      <c r="F4" s="58" t="s">
        <v>65</v>
      </c>
    </row>
    <row r="5" spans="1:6" ht="115.5" customHeight="1" x14ac:dyDescent="0.25">
      <c r="A5" s="58"/>
      <c r="B5" s="58"/>
      <c r="C5" s="58"/>
      <c r="D5" s="58"/>
      <c r="E5" s="58"/>
      <c r="F5" s="58"/>
    </row>
    <row r="6" spans="1:6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s="30" customFormat="1" ht="39" x14ac:dyDescent="0.25">
      <c r="A7" s="5" t="s">
        <v>42</v>
      </c>
      <c r="B7" s="9" t="s">
        <v>36</v>
      </c>
      <c r="C7" s="46"/>
      <c r="D7" s="10">
        <v>11929.166666666668</v>
      </c>
      <c r="E7" s="10">
        <v>2385.8333333333335</v>
      </c>
      <c r="F7" s="10">
        <v>14315.000000000002</v>
      </c>
    </row>
    <row r="8" spans="1:6" x14ac:dyDescent="0.25">
      <c r="A8" s="5"/>
      <c r="B8" s="4" t="s">
        <v>13</v>
      </c>
      <c r="C8" s="5" t="s">
        <v>18</v>
      </c>
      <c r="D8" s="10">
        <v>232.5</v>
      </c>
      <c r="E8" s="10">
        <v>46.5</v>
      </c>
      <c r="F8" s="10">
        <v>279</v>
      </c>
    </row>
    <row r="9" spans="1:6" ht="39" x14ac:dyDescent="0.25">
      <c r="A9" s="5"/>
      <c r="B9" s="4" t="s">
        <v>24</v>
      </c>
      <c r="C9" s="5" t="s">
        <v>27</v>
      </c>
      <c r="D9" s="10">
        <v>1744.1666666666667</v>
      </c>
      <c r="E9" s="10">
        <v>348.83333333333337</v>
      </c>
      <c r="F9" s="10">
        <v>2093</v>
      </c>
    </row>
    <row r="10" spans="1:6" ht="39" x14ac:dyDescent="0.25">
      <c r="A10" s="22"/>
      <c r="B10" s="4" t="s">
        <v>25</v>
      </c>
      <c r="C10" s="5" t="s">
        <v>28</v>
      </c>
      <c r="D10" s="10">
        <v>549.16666666666674</v>
      </c>
      <c r="E10" s="10">
        <v>109.83333333333336</v>
      </c>
      <c r="F10" s="10">
        <v>659</v>
      </c>
    </row>
    <row r="11" spans="1:6" ht="39" x14ac:dyDescent="0.25">
      <c r="A11" s="5"/>
      <c r="B11" s="4" t="s">
        <v>37</v>
      </c>
      <c r="C11" s="5" t="s">
        <v>29</v>
      </c>
      <c r="D11" s="10">
        <v>8977.5</v>
      </c>
      <c r="E11" s="10">
        <v>1795.5</v>
      </c>
      <c r="F11" s="10">
        <v>10773</v>
      </c>
    </row>
    <row r="12" spans="1:6" ht="26.25" x14ac:dyDescent="0.25">
      <c r="A12" s="5"/>
      <c r="B12" s="4" t="s">
        <v>35</v>
      </c>
      <c r="C12" s="5" t="s">
        <v>26</v>
      </c>
      <c r="D12" s="24">
        <v>425.83333333333337</v>
      </c>
      <c r="E12" s="10">
        <v>85.166666666666686</v>
      </c>
      <c r="F12" s="10">
        <v>511</v>
      </c>
    </row>
    <row r="13" spans="1:6" s="30" customFormat="1" ht="39" x14ac:dyDescent="0.25">
      <c r="A13" s="5" t="s">
        <v>43</v>
      </c>
      <c r="B13" s="4" t="s">
        <v>41</v>
      </c>
      <c r="C13" s="5"/>
      <c r="D13" s="10">
        <v>11915.833333333334</v>
      </c>
      <c r="E13" s="10">
        <v>2383.1666666666665</v>
      </c>
      <c r="F13" s="10">
        <v>14299</v>
      </c>
    </row>
    <row r="14" spans="1:6" x14ac:dyDescent="0.25">
      <c r="A14" s="5"/>
      <c r="B14" s="4" t="s">
        <v>13</v>
      </c>
      <c r="C14" s="5" t="s">
        <v>18</v>
      </c>
      <c r="D14" s="10">
        <v>232.5</v>
      </c>
      <c r="E14" s="12">
        <v>46.5</v>
      </c>
      <c r="F14" s="12">
        <v>279</v>
      </c>
    </row>
    <row r="15" spans="1:6" ht="26.25" x14ac:dyDescent="0.25">
      <c r="A15" s="5"/>
      <c r="B15" s="4" t="s">
        <v>23</v>
      </c>
      <c r="C15" s="5" t="s">
        <v>26</v>
      </c>
      <c r="D15" s="10">
        <v>412.5</v>
      </c>
      <c r="E15" s="12">
        <v>82.5</v>
      </c>
      <c r="F15" s="12">
        <v>495</v>
      </c>
    </row>
    <row r="16" spans="1:6" ht="39" x14ac:dyDescent="0.25">
      <c r="A16" s="5"/>
      <c r="B16" s="4" t="s">
        <v>24</v>
      </c>
      <c r="C16" s="5" t="s">
        <v>27</v>
      </c>
      <c r="D16" s="10">
        <v>1744.1666666666667</v>
      </c>
      <c r="E16" s="10">
        <v>348.83333333333337</v>
      </c>
      <c r="F16" s="10">
        <v>2093</v>
      </c>
    </row>
    <row r="17" spans="1:6" ht="39" x14ac:dyDescent="0.25">
      <c r="A17" s="22"/>
      <c r="B17" s="23" t="s">
        <v>25</v>
      </c>
      <c r="C17" s="22" t="s">
        <v>28</v>
      </c>
      <c r="D17" s="10">
        <v>549.16666666666674</v>
      </c>
      <c r="E17" s="10">
        <v>109.83333333333336</v>
      </c>
      <c r="F17" s="10">
        <v>659</v>
      </c>
    </row>
    <row r="18" spans="1:6" ht="39" x14ac:dyDescent="0.25">
      <c r="A18" s="5"/>
      <c r="B18" s="4" t="s">
        <v>37</v>
      </c>
      <c r="C18" s="5" t="s">
        <v>29</v>
      </c>
      <c r="D18" s="10">
        <v>8977.5</v>
      </c>
      <c r="E18" s="10">
        <v>1795.5</v>
      </c>
      <c r="F18" s="10">
        <v>10773</v>
      </c>
    </row>
    <row r="19" spans="1:6" x14ac:dyDescent="0.25">
      <c r="A19" s="26"/>
      <c r="B19" s="4" t="s">
        <v>68</v>
      </c>
      <c r="C19" s="26"/>
      <c r="D19" s="28"/>
      <c r="E19" s="29"/>
      <c r="F19" s="29"/>
    </row>
    <row r="20" spans="1:6" ht="51.75" x14ac:dyDescent="0.25">
      <c r="A20" s="5"/>
      <c r="B20" s="4" t="s">
        <v>30</v>
      </c>
      <c r="C20" s="5" t="s">
        <v>33</v>
      </c>
      <c r="D20" s="10">
        <v>774.16666666666674</v>
      </c>
      <c r="E20" s="12">
        <v>154.83333333333337</v>
      </c>
      <c r="F20" s="12">
        <v>929</v>
      </c>
    </row>
    <row r="21" spans="1:6" ht="26.25" x14ac:dyDescent="0.25">
      <c r="A21" s="5"/>
      <c r="B21" s="4" t="s">
        <v>31</v>
      </c>
      <c r="C21" s="5" t="s">
        <v>33</v>
      </c>
      <c r="D21" s="10">
        <v>929.16666666666674</v>
      </c>
      <c r="E21" s="12">
        <v>185.83333333333337</v>
      </c>
      <c r="F21" s="12">
        <v>1115</v>
      </c>
    </row>
    <row r="22" spans="1:6" ht="26.25" x14ac:dyDescent="0.25">
      <c r="A22" s="5"/>
      <c r="B22" s="4" t="s">
        <v>32</v>
      </c>
      <c r="C22" s="5" t="s">
        <v>33</v>
      </c>
      <c r="D22" s="10">
        <v>1083.3333333333335</v>
      </c>
      <c r="E22" s="12">
        <v>216.66666666666671</v>
      </c>
      <c r="F22" s="12">
        <v>1300</v>
      </c>
    </row>
    <row r="23" spans="1:6" ht="51.75" x14ac:dyDescent="0.25">
      <c r="A23" s="5" t="s">
        <v>45</v>
      </c>
      <c r="B23" s="4" t="s">
        <v>44</v>
      </c>
      <c r="C23" s="5"/>
      <c r="D23" s="10">
        <v>3186.666666666667</v>
      </c>
      <c r="E23" s="12">
        <v>637.33333333333337</v>
      </c>
      <c r="F23" s="12">
        <v>3824</v>
      </c>
    </row>
    <row r="24" spans="1:6" x14ac:dyDescent="0.25">
      <c r="A24" s="5"/>
      <c r="B24" s="4" t="s">
        <v>13</v>
      </c>
      <c r="C24" s="5" t="s">
        <v>18</v>
      </c>
      <c r="D24" s="13">
        <v>232.5</v>
      </c>
      <c r="E24" s="12">
        <v>46.5</v>
      </c>
      <c r="F24" s="12">
        <v>279</v>
      </c>
    </row>
    <row r="25" spans="1:6" x14ac:dyDescent="0.25">
      <c r="A25" s="5"/>
      <c r="B25" s="4" t="s">
        <v>14</v>
      </c>
      <c r="C25" s="5" t="s">
        <v>19</v>
      </c>
      <c r="D25" s="13">
        <v>322.5</v>
      </c>
      <c r="E25" s="12">
        <v>64.5</v>
      </c>
      <c r="F25" s="12">
        <v>387</v>
      </c>
    </row>
    <row r="26" spans="1:6" x14ac:dyDescent="0.25">
      <c r="A26" s="5"/>
      <c r="B26" s="4" t="s">
        <v>15</v>
      </c>
      <c r="C26" s="5" t="s">
        <v>46</v>
      </c>
      <c r="D26" s="13">
        <v>670.83333333333337</v>
      </c>
      <c r="E26" s="12">
        <v>134.16666666666669</v>
      </c>
      <c r="F26" s="12">
        <v>805</v>
      </c>
    </row>
    <row r="27" spans="1:6" x14ac:dyDescent="0.25">
      <c r="A27" s="5"/>
      <c r="B27" s="4" t="s">
        <v>16</v>
      </c>
      <c r="C27" s="5" t="s">
        <v>20</v>
      </c>
      <c r="D27" s="13">
        <v>645</v>
      </c>
      <c r="E27" s="12">
        <v>129</v>
      </c>
      <c r="F27" s="12">
        <v>774</v>
      </c>
    </row>
    <row r="28" spans="1:6" x14ac:dyDescent="0.25">
      <c r="A28" s="5"/>
      <c r="B28" s="4" t="s">
        <v>15</v>
      </c>
      <c r="C28" s="5" t="s">
        <v>19</v>
      </c>
      <c r="D28" s="13">
        <v>670.83333333333337</v>
      </c>
      <c r="E28" s="12">
        <v>134.16666666666669</v>
      </c>
      <c r="F28" s="12">
        <v>805</v>
      </c>
    </row>
    <row r="29" spans="1:6" ht="26.25" x14ac:dyDescent="0.25">
      <c r="A29" s="5"/>
      <c r="B29" s="4" t="s">
        <v>17</v>
      </c>
      <c r="C29" s="5" t="s">
        <v>19</v>
      </c>
      <c r="D29" s="13">
        <v>645</v>
      </c>
      <c r="E29" s="12">
        <v>129</v>
      </c>
      <c r="F29" s="12">
        <v>774</v>
      </c>
    </row>
    <row r="30" spans="1:6" x14ac:dyDescent="0.25">
      <c r="A30" s="1"/>
      <c r="B30" s="1"/>
      <c r="C30" s="1"/>
      <c r="D30" s="1"/>
      <c r="E30" s="1"/>
      <c r="F30" s="3"/>
    </row>
  </sheetData>
  <mergeCells count="7">
    <mergeCell ref="F4:F5"/>
    <mergeCell ref="A3:C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5"/>
  <sheetViews>
    <sheetView workbookViewId="0">
      <selection activeCell="B20" sqref="B20"/>
    </sheetView>
  </sheetViews>
  <sheetFormatPr defaultRowHeight="15" x14ac:dyDescent="0.25"/>
  <cols>
    <col min="2" max="2" width="41.28515625" customWidth="1"/>
    <col min="4" max="4" width="12.7109375" style="52" customWidth="1"/>
    <col min="5" max="5" width="9.42578125" style="52" customWidth="1"/>
  </cols>
  <sheetData>
    <row r="2" spans="1:16" ht="25.5" x14ac:dyDescent="0.25">
      <c r="A2" s="47"/>
      <c r="B2" s="48" t="s">
        <v>72</v>
      </c>
      <c r="C2" s="49"/>
      <c r="D2" s="50"/>
      <c r="E2" s="50"/>
      <c r="F2" s="47"/>
      <c r="H2" s="49"/>
      <c r="I2" s="50"/>
      <c r="J2" s="48" t="s">
        <v>73</v>
      </c>
      <c r="K2" s="49"/>
      <c r="L2" s="51"/>
      <c r="M2" s="51"/>
    </row>
    <row r="4" spans="1:16" ht="15.75" x14ac:dyDescent="0.25">
      <c r="A4" s="6" t="s">
        <v>9</v>
      </c>
    </row>
    <row r="5" spans="1:16" ht="15.75" x14ac:dyDescent="0.25">
      <c r="A5" s="6" t="s">
        <v>10</v>
      </c>
    </row>
    <row r="6" spans="1:16" x14ac:dyDescent="0.25">
      <c r="A6" s="63" t="s">
        <v>12</v>
      </c>
      <c r="B6" s="63"/>
      <c r="C6" s="63"/>
      <c r="D6" s="63"/>
      <c r="E6" s="63"/>
    </row>
    <row r="8" spans="1:16" ht="15" customHeight="1" x14ac:dyDescent="0.25">
      <c r="A8" s="58" t="s">
        <v>0</v>
      </c>
      <c r="B8" s="58" t="s">
        <v>1</v>
      </c>
      <c r="C8" s="64" t="s">
        <v>2</v>
      </c>
      <c r="D8" s="66" t="s">
        <v>3</v>
      </c>
      <c r="E8" s="66" t="s">
        <v>4</v>
      </c>
      <c r="F8" s="58" t="s">
        <v>66</v>
      </c>
      <c r="G8" s="58" t="s">
        <v>8</v>
      </c>
      <c r="H8" s="58" t="s">
        <v>65</v>
      </c>
      <c r="J8" s="58" t="s">
        <v>4</v>
      </c>
      <c r="K8" s="58" t="s">
        <v>5</v>
      </c>
      <c r="L8" s="58" t="s">
        <v>66</v>
      </c>
      <c r="M8" s="58" t="s">
        <v>8</v>
      </c>
      <c r="N8" s="58" t="s">
        <v>65</v>
      </c>
    </row>
    <row r="9" spans="1:16" ht="37.5" customHeight="1" x14ac:dyDescent="0.25">
      <c r="A9" s="58"/>
      <c r="B9" s="58"/>
      <c r="C9" s="65"/>
      <c r="D9" s="66"/>
      <c r="E9" s="66"/>
      <c r="F9" s="58"/>
      <c r="G9" s="58"/>
      <c r="H9" s="58"/>
      <c r="J9" s="58"/>
      <c r="K9" s="58"/>
      <c r="L9" s="58"/>
      <c r="M9" s="58"/>
      <c r="N9" s="58"/>
    </row>
    <row r="10" spans="1:16" x14ac:dyDescent="0.25">
      <c r="A10" s="5">
        <v>1</v>
      </c>
      <c r="B10" s="5">
        <v>2</v>
      </c>
      <c r="C10" s="5">
        <v>3</v>
      </c>
      <c r="D10" s="22"/>
      <c r="E10" s="22"/>
      <c r="F10" s="5">
        <v>4</v>
      </c>
      <c r="G10" s="5">
        <v>5</v>
      </c>
      <c r="H10" s="5">
        <v>6</v>
      </c>
      <c r="J10" s="5"/>
      <c r="K10" s="5"/>
      <c r="L10" s="5">
        <v>4</v>
      </c>
      <c r="M10" s="5">
        <v>5</v>
      </c>
      <c r="N10" s="5">
        <v>6</v>
      </c>
    </row>
    <row r="11" spans="1:16" ht="83.25" customHeight="1" x14ac:dyDescent="0.25">
      <c r="A11" s="26" t="s">
        <v>42</v>
      </c>
      <c r="B11" s="46" t="s">
        <v>36</v>
      </c>
      <c r="C11" s="46"/>
      <c r="D11" s="53"/>
      <c r="E11" s="54">
        <v>9.27</v>
      </c>
      <c r="F11" s="28">
        <v>10102.500000000002</v>
      </c>
      <c r="G11" s="28">
        <v>2020.5000000000005</v>
      </c>
      <c r="H11" s="28">
        <v>12123.000000000002</v>
      </c>
      <c r="I11" s="51">
        <f>E11-J11</f>
        <v>-0.88000000000000078</v>
      </c>
      <c r="J11" s="5">
        <f>J12+J14+J15+J17+J18+J20+J22+J21</f>
        <v>10.15</v>
      </c>
      <c r="K11" s="5">
        <f>K12+K14+K15+K17+K18+K20+K22</f>
        <v>6.65</v>
      </c>
      <c r="L11" s="28">
        <v>10350.833333333334</v>
      </c>
      <c r="M11" s="28">
        <v>2070.166666666667</v>
      </c>
      <c r="N11" s="28">
        <v>12421</v>
      </c>
      <c r="O11" s="56">
        <f>F11-L11</f>
        <v>-248.33333333333212</v>
      </c>
      <c r="P11" s="57">
        <f>F11/L11</f>
        <v>0.97600837291683451</v>
      </c>
    </row>
    <row r="12" spans="1:16" x14ac:dyDescent="0.25">
      <c r="A12" s="5"/>
      <c r="B12" s="4" t="s">
        <v>13</v>
      </c>
      <c r="C12" s="5" t="s">
        <v>18</v>
      </c>
      <c r="D12" s="23" t="s">
        <v>70</v>
      </c>
      <c r="E12" s="22">
        <v>0.18</v>
      </c>
      <c r="F12" s="10">
        <v>196.66666666666669</v>
      </c>
      <c r="G12" s="10">
        <v>39.333333333333343</v>
      </c>
      <c r="H12" s="10">
        <v>236</v>
      </c>
      <c r="I12" s="51">
        <f t="shared" ref="I12:I45" si="0">E12-J12</f>
        <v>-0.22000000000000003</v>
      </c>
      <c r="J12" s="5">
        <v>0.4</v>
      </c>
      <c r="K12" s="5">
        <v>0.4</v>
      </c>
      <c r="L12" s="10">
        <v>369.16666666666669</v>
      </c>
      <c r="M12" s="10">
        <v>73.833333333333343</v>
      </c>
      <c r="N12" s="10">
        <v>443</v>
      </c>
      <c r="O12" s="56">
        <f t="shared" ref="O12:O45" si="1">F12-L12</f>
        <v>-172.5</v>
      </c>
      <c r="P12" s="57">
        <f t="shared" ref="P12:P45" si="2">F12/L12</f>
        <v>0.53273137697516937</v>
      </c>
    </row>
    <row r="13" spans="1:16" ht="39" x14ac:dyDescent="0.25">
      <c r="A13" s="5"/>
      <c r="B13" s="4" t="s">
        <v>24</v>
      </c>
      <c r="C13" s="5" t="s">
        <v>27</v>
      </c>
      <c r="D13" s="23"/>
      <c r="E13" s="22"/>
      <c r="F13" s="10">
        <v>1478.3333333333335</v>
      </c>
      <c r="G13" s="10">
        <v>295.66666666666669</v>
      </c>
      <c r="H13" s="10">
        <v>1774.0000000000002</v>
      </c>
      <c r="I13" s="51">
        <f t="shared" si="0"/>
        <v>0</v>
      </c>
      <c r="J13" s="5"/>
      <c r="K13" s="5"/>
      <c r="L13" s="10">
        <v>1396.6666666666667</v>
      </c>
      <c r="M13" s="10">
        <v>279.33333333333337</v>
      </c>
      <c r="N13" s="10">
        <v>1676</v>
      </c>
      <c r="O13" s="56">
        <f t="shared" si="1"/>
        <v>81.666666666666742</v>
      </c>
      <c r="P13" s="57">
        <f t="shared" si="2"/>
        <v>1.0584725536992841</v>
      </c>
    </row>
    <row r="14" spans="1:16" ht="26.25" x14ac:dyDescent="0.25">
      <c r="A14" s="18"/>
      <c r="B14" s="19"/>
      <c r="C14" s="18"/>
      <c r="D14" s="23" t="s">
        <v>38</v>
      </c>
      <c r="E14" s="22">
        <v>0.68</v>
      </c>
      <c r="F14" s="20">
        <v>735</v>
      </c>
      <c r="G14" s="10">
        <v>147</v>
      </c>
      <c r="H14" s="10">
        <v>882</v>
      </c>
      <c r="I14" s="51">
        <f t="shared" si="0"/>
        <v>0</v>
      </c>
      <c r="J14" s="18">
        <v>0.68</v>
      </c>
      <c r="K14" s="18">
        <v>0.68</v>
      </c>
      <c r="L14" s="20">
        <v>735</v>
      </c>
      <c r="M14" s="10">
        <v>147</v>
      </c>
      <c r="N14" s="10">
        <v>882</v>
      </c>
      <c r="O14" s="56">
        <f t="shared" si="1"/>
        <v>0</v>
      </c>
      <c r="P14" s="57">
        <f t="shared" si="2"/>
        <v>1</v>
      </c>
    </row>
    <row r="15" spans="1:16" ht="26.25" x14ac:dyDescent="0.25">
      <c r="A15" s="18"/>
      <c r="B15" s="19"/>
      <c r="C15" s="18"/>
      <c r="D15" s="23" t="s">
        <v>71</v>
      </c>
      <c r="E15" s="22">
        <v>0.68</v>
      </c>
      <c r="F15" s="20">
        <v>743.33333333333337</v>
      </c>
      <c r="G15" s="10">
        <v>148.66666666666669</v>
      </c>
      <c r="H15" s="10">
        <v>892</v>
      </c>
      <c r="I15" s="51">
        <f t="shared" si="0"/>
        <v>0</v>
      </c>
      <c r="J15" s="18">
        <v>0.68</v>
      </c>
      <c r="K15" s="18">
        <v>0.68</v>
      </c>
      <c r="L15" s="20">
        <v>661.66666666666674</v>
      </c>
      <c r="M15" s="10">
        <v>132.33333333333334</v>
      </c>
      <c r="N15" s="10">
        <v>794</v>
      </c>
      <c r="O15" s="56">
        <f t="shared" si="1"/>
        <v>81.666666666666629</v>
      </c>
      <c r="P15" s="57">
        <f t="shared" si="2"/>
        <v>1.123425692695214</v>
      </c>
    </row>
    <row r="16" spans="1:16" ht="39" x14ac:dyDescent="0.25">
      <c r="A16" s="22"/>
      <c r="B16" s="4" t="s">
        <v>25</v>
      </c>
      <c r="C16" s="5" t="s">
        <v>28</v>
      </c>
      <c r="D16" s="23"/>
      <c r="E16" s="22"/>
      <c r="F16" s="10">
        <v>457.5</v>
      </c>
      <c r="G16" s="10">
        <v>91.500000000000014</v>
      </c>
      <c r="H16" s="10">
        <v>549</v>
      </c>
      <c r="I16" s="51">
        <f t="shared" si="0"/>
        <v>0</v>
      </c>
      <c r="J16" s="22"/>
      <c r="K16" s="22"/>
      <c r="L16" s="10">
        <v>433.33333333333337</v>
      </c>
      <c r="M16" s="10">
        <v>86.666666666666686</v>
      </c>
      <c r="N16" s="10">
        <v>520</v>
      </c>
      <c r="O16" s="56">
        <f t="shared" si="1"/>
        <v>24.166666666666629</v>
      </c>
      <c r="P16" s="57">
        <f t="shared" si="2"/>
        <v>1.0557692307692306</v>
      </c>
    </row>
    <row r="17" spans="1:16" ht="26.25" x14ac:dyDescent="0.25">
      <c r="A17" s="18"/>
      <c r="B17" s="19"/>
      <c r="C17" s="18"/>
      <c r="D17" s="23" t="s">
        <v>67</v>
      </c>
      <c r="E17" s="22">
        <v>0.2</v>
      </c>
      <c r="F17" s="20">
        <v>239.16666666666669</v>
      </c>
      <c r="G17" s="10">
        <v>47.833333333333343</v>
      </c>
      <c r="H17" s="10">
        <v>287</v>
      </c>
      <c r="I17" s="51">
        <f t="shared" si="0"/>
        <v>0</v>
      </c>
      <c r="J17" s="18">
        <v>0.2</v>
      </c>
      <c r="K17" s="18">
        <v>0.2</v>
      </c>
      <c r="L17" s="20">
        <v>239.16666666666669</v>
      </c>
      <c r="M17" s="10">
        <v>47.833333333333343</v>
      </c>
      <c r="N17" s="10">
        <v>287</v>
      </c>
      <c r="O17" s="56">
        <f t="shared" si="1"/>
        <v>0</v>
      </c>
      <c r="P17" s="57">
        <f t="shared" si="2"/>
        <v>1</v>
      </c>
    </row>
    <row r="18" spans="1:16" ht="26.25" x14ac:dyDescent="0.25">
      <c r="A18" s="18"/>
      <c r="B18" s="19"/>
      <c r="C18" s="18"/>
      <c r="D18" s="23" t="s">
        <v>71</v>
      </c>
      <c r="E18" s="22">
        <v>0.2</v>
      </c>
      <c r="F18" s="20">
        <v>218.33333333333334</v>
      </c>
      <c r="G18" s="10">
        <v>43.666666666666671</v>
      </c>
      <c r="H18" s="10">
        <v>262</v>
      </c>
      <c r="I18" s="51">
        <f t="shared" si="0"/>
        <v>0</v>
      </c>
      <c r="J18" s="18">
        <v>0.2</v>
      </c>
      <c r="K18" s="18">
        <v>0.2</v>
      </c>
      <c r="L18" s="20">
        <v>194.16666666666669</v>
      </c>
      <c r="M18" s="10">
        <v>38.833333333333343</v>
      </c>
      <c r="N18" s="10">
        <v>233</v>
      </c>
      <c r="O18" s="56">
        <f t="shared" si="1"/>
        <v>24.166666666666657</v>
      </c>
      <c r="P18" s="57">
        <f t="shared" si="2"/>
        <v>1.1244635193133046</v>
      </c>
    </row>
    <row r="19" spans="1:16" ht="39" x14ac:dyDescent="0.25">
      <c r="A19" s="5"/>
      <c r="B19" s="4" t="s">
        <v>37</v>
      </c>
      <c r="C19" s="5" t="s">
        <v>29</v>
      </c>
      <c r="D19" s="23"/>
      <c r="E19" s="22"/>
      <c r="F19" s="10">
        <v>7609.166666666667</v>
      </c>
      <c r="G19" s="10">
        <v>1521.8333333333335</v>
      </c>
      <c r="H19" s="10">
        <v>9131</v>
      </c>
      <c r="I19" s="51">
        <f t="shared" si="0"/>
        <v>0</v>
      </c>
      <c r="J19" s="5"/>
      <c r="K19" s="5"/>
      <c r="L19" s="10">
        <v>7188.3333333333339</v>
      </c>
      <c r="M19" s="10">
        <v>1437.6666666666667</v>
      </c>
      <c r="N19" s="10">
        <v>8626</v>
      </c>
      <c r="O19" s="56">
        <f t="shared" si="1"/>
        <v>420.83333333333303</v>
      </c>
      <c r="P19" s="57">
        <f t="shared" si="2"/>
        <v>1.0585439369348482</v>
      </c>
    </row>
    <row r="20" spans="1:16" ht="26.25" x14ac:dyDescent="0.25">
      <c r="A20" s="18"/>
      <c r="B20" s="19"/>
      <c r="C20" s="18"/>
      <c r="D20" s="23" t="s">
        <v>38</v>
      </c>
      <c r="E20" s="22">
        <v>3.5</v>
      </c>
      <c r="F20" s="20">
        <v>3783.3333333333335</v>
      </c>
      <c r="G20" s="10">
        <v>756.66666666666674</v>
      </c>
      <c r="H20" s="10">
        <v>4540</v>
      </c>
      <c r="I20" s="51">
        <f t="shared" si="0"/>
        <v>0</v>
      </c>
      <c r="J20" s="18">
        <v>3.5</v>
      </c>
      <c r="K20" s="18">
        <v>3.5</v>
      </c>
      <c r="L20" s="20">
        <v>3783.3333333333335</v>
      </c>
      <c r="M20" s="10">
        <v>756.66666666666674</v>
      </c>
      <c r="N20" s="10">
        <v>4540</v>
      </c>
      <c r="O20" s="56">
        <f t="shared" si="1"/>
        <v>0</v>
      </c>
      <c r="P20" s="57">
        <f t="shared" si="2"/>
        <v>1</v>
      </c>
    </row>
    <row r="21" spans="1:16" ht="26.25" x14ac:dyDescent="0.25">
      <c r="A21" s="18"/>
      <c r="B21" s="19"/>
      <c r="C21" s="18"/>
      <c r="D21" s="23" t="s">
        <v>71</v>
      </c>
      <c r="E21" s="22">
        <v>3.5</v>
      </c>
      <c r="F21" s="20">
        <v>3825.8333333333335</v>
      </c>
      <c r="G21" s="10">
        <v>765.16666666666674</v>
      </c>
      <c r="H21" s="10">
        <v>4591</v>
      </c>
      <c r="I21" s="51">
        <f t="shared" si="0"/>
        <v>0</v>
      </c>
      <c r="J21" s="18">
        <v>3.5</v>
      </c>
      <c r="K21" s="18">
        <v>3.5</v>
      </c>
      <c r="L21" s="20">
        <v>3405</v>
      </c>
      <c r="M21" s="10">
        <v>681</v>
      </c>
      <c r="N21" s="10">
        <v>4086</v>
      </c>
      <c r="O21" s="56">
        <f t="shared" si="1"/>
        <v>420.83333333333348</v>
      </c>
      <c r="P21" s="57">
        <f t="shared" si="2"/>
        <v>1.1235927557513461</v>
      </c>
    </row>
    <row r="22" spans="1:16" ht="26.25" x14ac:dyDescent="0.25">
      <c r="A22" s="5"/>
      <c r="B22" s="4" t="s">
        <v>35</v>
      </c>
      <c r="C22" s="5" t="s">
        <v>26</v>
      </c>
      <c r="D22" s="23" t="s">
        <v>71</v>
      </c>
      <c r="E22" s="22">
        <v>0.33</v>
      </c>
      <c r="F22" s="24">
        <v>360.83333333333337</v>
      </c>
      <c r="G22" s="10">
        <v>72.166666666666671</v>
      </c>
      <c r="H22" s="10">
        <v>433</v>
      </c>
      <c r="I22" s="51">
        <f t="shared" si="0"/>
        <v>-0.65999999999999992</v>
      </c>
      <c r="J22" s="5">
        <v>0.99</v>
      </c>
      <c r="K22" s="5">
        <v>0.99</v>
      </c>
      <c r="L22" s="24">
        <v>963.33333333333337</v>
      </c>
      <c r="M22" s="10">
        <v>192.66666666666669</v>
      </c>
      <c r="N22" s="10">
        <v>1156</v>
      </c>
      <c r="O22" s="56">
        <f t="shared" si="1"/>
        <v>-602.5</v>
      </c>
      <c r="P22" s="57">
        <f t="shared" si="2"/>
        <v>0.37456747404844293</v>
      </c>
    </row>
    <row r="23" spans="1:16" ht="39" x14ac:dyDescent="0.25">
      <c r="A23" s="26" t="s">
        <v>43</v>
      </c>
      <c r="B23" s="27" t="s">
        <v>41</v>
      </c>
      <c r="C23" s="26"/>
      <c r="D23" s="55"/>
      <c r="E23" s="54"/>
      <c r="F23" s="28">
        <v>10091.666666666668</v>
      </c>
      <c r="G23" s="28">
        <v>2018.3333333333335</v>
      </c>
      <c r="H23" s="28">
        <v>12110</v>
      </c>
      <c r="I23" s="51">
        <f t="shared" si="0"/>
        <v>0</v>
      </c>
      <c r="J23" s="5"/>
      <c r="K23" s="5"/>
      <c r="L23" s="28">
        <v>9667.5</v>
      </c>
      <c r="M23" s="28">
        <v>1933.5000000000002</v>
      </c>
      <c r="N23" s="28">
        <v>11601</v>
      </c>
      <c r="O23" s="56">
        <f t="shared" si="1"/>
        <v>424.16666666666788</v>
      </c>
      <c r="P23" s="57">
        <f t="shared" si="2"/>
        <v>1.0438755279717267</v>
      </c>
    </row>
    <row r="24" spans="1:16" x14ac:dyDescent="0.25">
      <c r="A24" s="5"/>
      <c r="B24" s="4" t="s">
        <v>13</v>
      </c>
      <c r="C24" s="5" t="s">
        <v>18</v>
      </c>
      <c r="D24" s="23" t="s">
        <v>70</v>
      </c>
      <c r="E24" s="22">
        <v>0.18</v>
      </c>
      <c r="F24" s="10">
        <v>196.66666666666669</v>
      </c>
      <c r="G24" s="12">
        <v>39.333333333333343</v>
      </c>
      <c r="H24" s="12">
        <v>236</v>
      </c>
      <c r="I24" s="51">
        <f t="shared" si="0"/>
        <v>-0.22000000000000003</v>
      </c>
      <c r="J24" s="5">
        <v>0.4</v>
      </c>
      <c r="K24" s="5">
        <v>0.4</v>
      </c>
      <c r="L24" s="10">
        <v>369.16666666666669</v>
      </c>
      <c r="M24" s="12">
        <v>73.833333333333343</v>
      </c>
      <c r="N24" s="12">
        <v>443</v>
      </c>
      <c r="O24" s="56">
        <f t="shared" si="1"/>
        <v>-172.5</v>
      </c>
      <c r="P24" s="57">
        <f t="shared" si="2"/>
        <v>0.53273137697516937</v>
      </c>
    </row>
    <row r="25" spans="1:16" ht="26.25" x14ac:dyDescent="0.25">
      <c r="A25" s="5"/>
      <c r="B25" s="4" t="s">
        <v>23</v>
      </c>
      <c r="C25" s="5" t="s">
        <v>26</v>
      </c>
      <c r="D25" s="23" t="s">
        <v>70</v>
      </c>
      <c r="E25" s="22">
        <v>0.32</v>
      </c>
      <c r="F25" s="10">
        <v>350</v>
      </c>
      <c r="G25" s="12">
        <v>70</v>
      </c>
      <c r="H25" s="12">
        <v>420</v>
      </c>
      <c r="I25" s="51">
        <f t="shared" si="0"/>
        <v>0</v>
      </c>
      <c r="J25" s="5">
        <v>0.32</v>
      </c>
      <c r="K25" s="5">
        <v>0.32</v>
      </c>
      <c r="L25" s="10">
        <v>280</v>
      </c>
      <c r="M25" s="12">
        <v>56</v>
      </c>
      <c r="N25" s="12">
        <v>336</v>
      </c>
      <c r="O25" s="56">
        <f t="shared" si="1"/>
        <v>70</v>
      </c>
      <c r="P25" s="57">
        <f t="shared" si="2"/>
        <v>1.25</v>
      </c>
    </row>
    <row r="26" spans="1:16" ht="39" x14ac:dyDescent="0.25">
      <c r="A26" s="5"/>
      <c r="B26" s="4" t="s">
        <v>24</v>
      </c>
      <c r="C26" s="5" t="s">
        <v>27</v>
      </c>
      <c r="D26" s="23"/>
      <c r="E26" s="22"/>
      <c r="F26" s="10">
        <v>1478.3333333333335</v>
      </c>
      <c r="G26" s="10">
        <v>295.66666666666669</v>
      </c>
      <c r="H26" s="10">
        <v>1774</v>
      </c>
      <c r="I26" s="51">
        <f t="shared" si="0"/>
        <v>0</v>
      </c>
      <c r="J26" s="5"/>
      <c r="K26" s="5"/>
      <c r="L26" s="10">
        <v>1396.6666666666667</v>
      </c>
      <c r="M26" s="10">
        <v>279.33333333333337</v>
      </c>
      <c r="N26" s="10">
        <v>1676</v>
      </c>
      <c r="O26" s="56">
        <f t="shared" si="1"/>
        <v>81.666666666666742</v>
      </c>
      <c r="P26" s="57">
        <f t="shared" si="2"/>
        <v>1.0584725536992841</v>
      </c>
    </row>
    <row r="27" spans="1:16" ht="26.25" x14ac:dyDescent="0.25">
      <c r="A27" s="18"/>
      <c r="B27" s="19"/>
      <c r="C27" s="18"/>
      <c r="D27" s="23" t="s">
        <v>38</v>
      </c>
      <c r="E27" s="22">
        <v>0.68</v>
      </c>
      <c r="F27" s="20">
        <v>735</v>
      </c>
      <c r="G27" s="10">
        <v>147</v>
      </c>
      <c r="H27" s="10">
        <v>882</v>
      </c>
      <c r="I27" s="51">
        <f t="shared" si="0"/>
        <v>0</v>
      </c>
      <c r="J27" s="18">
        <v>0.68</v>
      </c>
      <c r="K27" s="18">
        <v>0.68</v>
      </c>
      <c r="L27" s="20">
        <v>735</v>
      </c>
      <c r="M27" s="10">
        <v>147</v>
      </c>
      <c r="N27" s="10">
        <v>882</v>
      </c>
      <c r="O27" s="56">
        <f t="shared" si="1"/>
        <v>0</v>
      </c>
      <c r="P27" s="57">
        <f t="shared" si="2"/>
        <v>1</v>
      </c>
    </row>
    <row r="28" spans="1:16" ht="26.25" x14ac:dyDescent="0.25">
      <c r="A28" s="18"/>
      <c r="B28" s="19"/>
      <c r="C28" s="18"/>
      <c r="D28" s="23" t="s">
        <v>71</v>
      </c>
      <c r="E28" s="22">
        <v>0.68</v>
      </c>
      <c r="F28" s="20">
        <v>743.33333333333337</v>
      </c>
      <c r="G28" s="10">
        <v>148.66666666666669</v>
      </c>
      <c r="H28" s="10">
        <v>892</v>
      </c>
      <c r="I28" s="51">
        <f t="shared" si="0"/>
        <v>0</v>
      </c>
      <c r="J28" s="18">
        <v>0.68</v>
      </c>
      <c r="K28" s="18">
        <v>0.68</v>
      </c>
      <c r="L28" s="20">
        <v>661.66666666666674</v>
      </c>
      <c r="M28" s="10">
        <v>132.33333333333334</v>
      </c>
      <c r="N28" s="10">
        <v>794</v>
      </c>
      <c r="O28" s="56">
        <f t="shared" si="1"/>
        <v>81.666666666666629</v>
      </c>
      <c r="P28" s="57">
        <f t="shared" si="2"/>
        <v>1.123425692695214</v>
      </c>
    </row>
    <row r="29" spans="1:16" ht="39" x14ac:dyDescent="0.25">
      <c r="A29" s="22"/>
      <c r="B29" s="23" t="s">
        <v>25</v>
      </c>
      <c r="C29" s="22" t="s">
        <v>28</v>
      </c>
      <c r="D29" s="23"/>
      <c r="E29" s="22"/>
      <c r="F29" s="10">
        <v>457.5</v>
      </c>
      <c r="G29" s="10">
        <v>91.500000000000014</v>
      </c>
      <c r="H29" s="10">
        <v>549</v>
      </c>
      <c r="I29" s="51">
        <f t="shared" si="0"/>
        <v>0</v>
      </c>
      <c r="J29" s="22"/>
      <c r="K29" s="22"/>
      <c r="L29" s="10">
        <v>433.33333333333337</v>
      </c>
      <c r="M29" s="10">
        <v>86.666666666666686</v>
      </c>
      <c r="N29" s="10">
        <v>520</v>
      </c>
      <c r="O29" s="56">
        <f t="shared" si="1"/>
        <v>24.166666666666629</v>
      </c>
      <c r="P29" s="57">
        <f t="shared" si="2"/>
        <v>1.0557692307692306</v>
      </c>
    </row>
    <row r="30" spans="1:16" ht="26.25" x14ac:dyDescent="0.25">
      <c r="A30" s="18"/>
      <c r="B30" s="19"/>
      <c r="C30" s="18"/>
      <c r="D30" s="23" t="s">
        <v>67</v>
      </c>
      <c r="E30" s="22">
        <v>0.2</v>
      </c>
      <c r="F30" s="20">
        <v>239.16666666666669</v>
      </c>
      <c r="G30" s="10">
        <v>47.833333333333343</v>
      </c>
      <c r="H30" s="10">
        <v>287</v>
      </c>
      <c r="I30" s="51">
        <f t="shared" si="0"/>
        <v>0</v>
      </c>
      <c r="J30" s="18">
        <v>0.2</v>
      </c>
      <c r="K30" s="18">
        <v>0.2</v>
      </c>
      <c r="L30" s="20">
        <v>239.16666666666669</v>
      </c>
      <c r="M30" s="10">
        <v>47.833333333333343</v>
      </c>
      <c r="N30" s="10">
        <v>287</v>
      </c>
      <c r="O30" s="56">
        <f t="shared" si="1"/>
        <v>0</v>
      </c>
      <c r="P30" s="57">
        <f t="shared" si="2"/>
        <v>1</v>
      </c>
    </row>
    <row r="31" spans="1:16" ht="26.25" x14ac:dyDescent="0.25">
      <c r="A31" s="18"/>
      <c r="B31" s="19"/>
      <c r="C31" s="18"/>
      <c r="D31" s="23" t="s">
        <v>71</v>
      </c>
      <c r="E31" s="22">
        <v>0.2</v>
      </c>
      <c r="F31" s="20">
        <v>218.33333333333334</v>
      </c>
      <c r="G31" s="10">
        <v>43.666666666666671</v>
      </c>
      <c r="H31" s="10">
        <v>262</v>
      </c>
      <c r="I31" s="51">
        <f t="shared" si="0"/>
        <v>0</v>
      </c>
      <c r="J31" s="18">
        <v>0.2</v>
      </c>
      <c r="K31" s="18">
        <v>0.2</v>
      </c>
      <c r="L31" s="20">
        <v>194.16666666666669</v>
      </c>
      <c r="M31" s="10">
        <v>38.833333333333343</v>
      </c>
      <c r="N31" s="10">
        <v>233</v>
      </c>
      <c r="O31" s="56">
        <f t="shared" si="1"/>
        <v>24.166666666666657</v>
      </c>
      <c r="P31" s="57">
        <f t="shared" si="2"/>
        <v>1.1244635193133046</v>
      </c>
    </row>
    <row r="32" spans="1:16" ht="39" x14ac:dyDescent="0.25">
      <c r="A32" s="5"/>
      <c r="B32" s="4" t="s">
        <v>37</v>
      </c>
      <c r="C32" s="5" t="s">
        <v>29</v>
      </c>
      <c r="D32" s="23"/>
      <c r="E32" s="22"/>
      <c r="F32" s="10">
        <v>7609.166666666667</v>
      </c>
      <c r="G32" s="10">
        <v>1521.8333333333335</v>
      </c>
      <c r="H32" s="10">
        <v>9131</v>
      </c>
      <c r="I32" s="51">
        <f t="shared" si="0"/>
        <v>0</v>
      </c>
      <c r="J32" s="5"/>
      <c r="K32" s="5"/>
      <c r="L32" s="10">
        <v>7188.3333333333339</v>
      </c>
      <c r="M32" s="10">
        <v>1437.6666666666667</v>
      </c>
      <c r="N32" s="10">
        <v>8626</v>
      </c>
      <c r="O32" s="56">
        <f t="shared" si="1"/>
        <v>420.83333333333303</v>
      </c>
      <c r="P32" s="57">
        <f t="shared" si="2"/>
        <v>1.0585439369348482</v>
      </c>
    </row>
    <row r="33" spans="1:16" ht="26.25" x14ac:dyDescent="0.25">
      <c r="A33" s="18"/>
      <c r="B33" s="19"/>
      <c r="C33" s="18"/>
      <c r="D33" s="23" t="s">
        <v>38</v>
      </c>
      <c r="E33" s="22">
        <v>3.5</v>
      </c>
      <c r="F33" s="20">
        <v>3783.3333333333335</v>
      </c>
      <c r="G33" s="10">
        <v>756.66666666666674</v>
      </c>
      <c r="H33" s="10">
        <v>4540</v>
      </c>
      <c r="I33" s="51">
        <f t="shared" si="0"/>
        <v>0</v>
      </c>
      <c r="J33" s="18">
        <v>3.5</v>
      </c>
      <c r="K33" s="18">
        <v>3.5</v>
      </c>
      <c r="L33" s="20">
        <v>3783.3333333333335</v>
      </c>
      <c r="M33" s="10">
        <v>756.66666666666674</v>
      </c>
      <c r="N33" s="10">
        <v>4540</v>
      </c>
      <c r="O33" s="56">
        <f t="shared" si="1"/>
        <v>0</v>
      </c>
      <c r="P33" s="57">
        <f t="shared" si="2"/>
        <v>1</v>
      </c>
    </row>
    <row r="34" spans="1:16" ht="26.25" x14ac:dyDescent="0.25">
      <c r="A34" s="18"/>
      <c r="B34" s="19"/>
      <c r="C34" s="18"/>
      <c r="D34" s="23" t="s">
        <v>71</v>
      </c>
      <c r="E34" s="22">
        <v>3.5</v>
      </c>
      <c r="F34" s="20">
        <v>3825.8333333333335</v>
      </c>
      <c r="G34" s="10">
        <v>765.16666666666674</v>
      </c>
      <c r="H34" s="10">
        <v>4591</v>
      </c>
      <c r="I34" s="51">
        <f t="shared" si="0"/>
        <v>0</v>
      </c>
      <c r="J34" s="18">
        <v>3.5</v>
      </c>
      <c r="K34" s="18">
        <v>3.5</v>
      </c>
      <c r="L34" s="20">
        <v>3405</v>
      </c>
      <c r="M34" s="10">
        <v>681</v>
      </c>
      <c r="N34" s="10">
        <v>4086</v>
      </c>
      <c r="O34" s="56">
        <f t="shared" si="1"/>
        <v>420.83333333333348</v>
      </c>
      <c r="P34" s="57">
        <f t="shared" si="2"/>
        <v>1.1235927557513461</v>
      </c>
    </row>
    <row r="35" spans="1:16" x14ac:dyDescent="0.25">
      <c r="A35" s="26"/>
      <c r="B35" s="27" t="s">
        <v>68</v>
      </c>
      <c r="C35" s="26"/>
      <c r="D35" s="55"/>
      <c r="E35" s="54"/>
      <c r="F35" s="28"/>
      <c r="G35" s="29"/>
      <c r="H35" s="29"/>
      <c r="I35" s="51">
        <f t="shared" si="0"/>
        <v>0</v>
      </c>
      <c r="J35" s="26"/>
      <c r="K35" s="26"/>
      <c r="L35" s="28"/>
      <c r="M35" s="29"/>
      <c r="N35" s="29"/>
      <c r="O35" s="56"/>
      <c r="P35" s="57"/>
    </row>
    <row r="36" spans="1:16" ht="51.75" x14ac:dyDescent="0.25">
      <c r="A36" s="5"/>
      <c r="B36" s="4" t="s">
        <v>30</v>
      </c>
      <c r="C36" s="5" t="s">
        <v>33</v>
      </c>
      <c r="D36" s="23" t="s">
        <v>71</v>
      </c>
      <c r="E36" s="22">
        <v>0.6</v>
      </c>
      <c r="F36" s="10">
        <v>655.83333333333337</v>
      </c>
      <c r="G36" s="12">
        <v>131.16666666666669</v>
      </c>
      <c r="H36" s="12">
        <v>787</v>
      </c>
      <c r="I36" s="51">
        <f t="shared" si="0"/>
        <v>-1.38</v>
      </c>
      <c r="J36" s="5">
        <v>1.9799999999999998</v>
      </c>
      <c r="K36" s="5">
        <v>1.9799999999999998</v>
      </c>
      <c r="L36" s="10">
        <v>1926.6666666666667</v>
      </c>
      <c r="M36" s="12">
        <v>385.33333333333337</v>
      </c>
      <c r="N36" s="12">
        <v>2312</v>
      </c>
      <c r="O36" s="56">
        <f t="shared" si="1"/>
        <v>-1270.8333333333335</v>
      </c>
      <c r="P36" s="57">
        <f t="shared" si="2"/>
        <v>0.34039792387543255</v>
      </c>
    </row>
    <row r="37" spans="1:16" ht="26.25" x14ac:dyDescent="0.25">
      <c r="A37" s="5"/>
      <c r="B37" s="4" t="s">
        <v>31</v>
      </c>
      <c r="C37" s="5" t="s">
        <v>33</v>
      </c>
      <c r="D37" s="23" t="s">
        <v>71</v>
      </c>
      <c r="E37" s="22">
        <v>0.72</v>
      </c>
      <c r="F37" s="10">
        <v>786.66666666666674</v>
      </c>
      <c r="G37" s="12">
        <v>157.33333333333337</v>
      </c>
      <c r="H37" s="12">
        <v>944</v>
      </c>
      <c r="I37" s="51">
        <f t="shared" si="0"/>
        <v>-1.7879999999999996</v>
      </c>
      <c r="J37" s="5">
        <v>2.5079999999999996</v>
      </c>
      <c r="K37" s="5">
        <v>2.5079999999999996</v>
      </c>
      <c r="L37" s="10">
        <v>2440</v>
      </c>
      <c r="M37" s="12">
        <v>488</v>
      </c>
      <c r="N37" s="12">
        <v>2928</v>
      </c>
      <c r="O37" s="56">
        <f t="shared" si="1"/>
        <v>-1653.3333333333333</v>
      </c>
      <c r="P37" s="57">
        <f t="shared" si="2"/>
        <v>0.32240437158469948</v>
      </c>
    </row>
    <row r="38" spans="1:16" ht="26.25" x14ac:dyDescent="0.25">
      <c r="A38" s="5"/>
      <c r="B38" s="4" t="s">
        <v>32</v>
      </c>
      <c r="C38" s="5" t="s">
        <v>33</v>
      </c>
      <c r="D38" s="23" t="s">
        <v>71</v>
      </c>
      <c r="E38" s="22">
        <v>0.84</v>
      </c>
      <c r="F38" s="10">
        <v>918.33333333333337</v>
      </c>
      <c r="G38" s="12">
        <v>183.66666666666669</v>
      </c>
      <c r="H38" s="12">
        <v>1102</v>
      </c>
      <c r="I38" s="51">
        <f t="shared" si="0"/>
        <v>-2.2199999999999998</v>
      </c>
      <c r="J38" s="5">
        <v>3.0599999999999996</v>
      </c>
      <c r="K38" s="5">
        <v>3.0599999999999996</v>
      </c>
      <c r="L38" s="10">
        <v>2977.5</v>
      </c>
      <c r="M38" s="12">
        <v>595.5</v>
      </c>
      <c r="N38" s="12">
        <v>3573</v>
      </c>
      <c r="O38" s="56">
        <f t="shared" si="1"/>
        <v>-2059.1666666666665</v>
      </c>
      <c r="P38" s="57">
        <f t="shared" si="2"/>
        <v>0.30842429331094318</v>
      </c>
    </row>
    <row r="39" spans="1:16" ht="51.75" x14ac:dyDescent="0.25">
      <c r="A39" s="5" t="s">
        <v>45</v>
      </c>
      <c r="B39" s="4" t="s">
        <v>44</v>
      </c>
      <c r="C39" s="5"/>
      <c r="D39" s="23"/>
      <c r="E39" s="22">
        <v>2.4699999999999998</v>
      </c>
      <c r="F39" s="10">
        <v>2700</v>
      </c>
      <c r="G39" s="12">
        <v>540.00000000000011</v>
      </c>
      <c r="H39" s="12">
        <v>3240</v>
      </c>
      <c r="I39" s="51">
        <f t="shared" si="0"/>
        <v>-0.36000000000000032</v>
      </c>
      <c r="J39" s="5">
        <f>J40+J41+J42+J43+J44+J45</f>
        <v>2.83</v>
      </c>
      <c r="K39" s="5"/>
      <c r="L39" s="10">
        <v>2493.3333333333335</v>
      </c>
      <c r="M39" s="12">
        <v>498.66666666666674</v>
      </c>
      <c r="N39" s="12">
        <v>2992</v>
      </c>
      <c r="O39" s="56">
        <f t="shared" si="1"/>
        <v>206.66666666666652</v>
      </c>
      <c r="P39" s="57">
        <f t="shared" si="2"/>
        <v>1.0828877005347592</v>
      </c>
    </row>
    <row r="40" spans="1:16" x14ac:dyDescent="0.25">
      <c r="A40" s="5"/>
      <c r="B40" s="4" t="s">
        <v>13</v>
      </c>
      <c r="C40" s="5" t="s">
        <v>18</v>
      </c>
      <c r="D40" s="22" t="s">
        <v>70</v>
      </c>
      <c r="E40" s="22">
        <v>0.18</v>
      </c>
      <c r="F40" s="13">
        <v>196.66666666666669</v>
      </c>
      <c r="G40" s="12">
        <v>39.333333333333343</v>
      </c>
      <c r="H40" s="12">
        <v>236</v>
      </c>
      <c r="I40" s="51">
        <f t="shared" si="0"/>
        <v>-0.22000000000000003</v>
      </c>
      <c r="J40" s="5">
        <v>0.4</v>
      </c>
      <c r="K40" s="5">
        <v>0.4</v>
      </c>
      <c r="L40" s="13">
        <v>369.16666666666669</v>
      </c>
      <c r="M40" s="12">
        <v>73.833333333333343</v>
      </c>
      <c r="N40" s="12">
        <v>443</v>
      </c>
      <c r="O40" s="56">
        <f t="shared" si="1"/>
        <v>-172.5</v>
      </c>
      <c r="P40" s="57">
        <f t="shared" si="2"/>
        <v>0.53273137697516937</v>
      </c>
    </row>
    <row r="41" spans="1:16" x14ac:dyDescent="0.25">
      <c r="A41" s="5"/>
      <c r="B41" s="4" t="s">
        <v>14</v>
      </c>
      <c r="C41" s="5" t="s">
        <v>19</v>
      </c>
      <c r="D41" s="22" t="s">
        <v>70</v>
      </c>
      <c r="E41" s="22">
        <v>0.25</v>
      </c>
      <c r="F41" s="13">
        <v>273.33333333333337</v>
      </c>
      <c r="G41" s="12">
        <v>54.666666666666679</v>
      </c>
      <c r="H41" s="12">
        <v>328</v>
      </c>
      <c r="I41" s="51">
        <f t="shared" si="0"/>
        <v>-0.14000000000000001</v>
      </c>
      <c r="J41" s="5">
        <v>0.39</v>
      </c>
      <c r="K41" s="5">
        <v>0.39</v>
      </c>
      <c r="L41" s="13">
        <v>340.83333333333337</v>
      </c>
      <c r="M41" s="12">
        <v>68.166666666666671</v>
      </c>
      <c r="N41" s="12">
        <v>409</v>
      </c>
      <c r="O41" s="56">
        <f t="shared" si="1"/>
        <v>-67.5</v>
      </c>
      <c r="P41" s="57">
        <f t="shared" si="2"/>
        <v>0.80195599022004893</v>
      </c>
    </row>
    <row r="42" spans="1:16" x14ac:dyDescent="0.25">
      <c r="A42" s="5"/>
      <c r="B42" s="4" t="s">
        <v>15</v>
      </c>
      <c r="C42" s="5" t="s">
        <v>46</v>
      </c>
      <c r="D42" s="22" t="s">
        <v>70</v>
      </c>
      <c r="E42" s="22">
        <v>0.52</v>
      </c>
      <c r="F42" s="13">
        <v>568.33333333333337</v>
      </c>
      <c r="G42" s="12">
        <v>113.66666666666669</v>
      </c>
      <c r="H42" s="12">
        <v>682</v>
      </c>
      <c r="I42" s="51">
        <f t="shared" si="0"/>
        <v>0</v>
      </c>
      <c r="J42" s="5">
        <v>0.52</v>
      </c>
      <c r="K42" s="5">
        <v>0.52</v>
      </c>
      <c r="L42" s="13">
        <v>454.16666666666669</v>
      </c>
      <c r="M42" s="12">
        <v>90.833333333333343</v>
      </c>
      <c r="N42" s="12">
        <v>545</v>
      </c>
      <c r="O42" s="56">
        <f t="shared" si="1"/>
        <v>114.16666666666669</v>
      </c>
      <c r="P42" s="57">
        <f t="shared" si="2"/>
        <v>1.2513761467889908</v>
      </c>
    </row>
    <row r="43" spans="1:16" x14ac:dyDescent="0.25">
      <c r="A43" s="5"/>
      <c r="B43" s="4" t="s">
        <v>16</v>
      </c>
      <c r="C43" s="5" t="s">
        <v>20</v>
      </c>
      <c r="D43" s="22" t="s">
        <v>70</v>
      </c>
      <c r="E43" s="22">
        <v>0.5</v>
      </c>
      <c r="F43" s="13">
        <v>546.66666666666674</v>
      </c>
      <c r="G43" s="12">
        <v>109.33333333333336</v>
      </c>
      <c r="H43" s="12">
        <v>656</v>
      </c>
      <c r="I43" s="51">
        <f t="shared" si="0"/>
        <v>0</v>
      </c>
      <c r="J43" s="5">
        <v>0.5</v>
      </c>
      <c r="K43" s="5">
        <v>0.5</v>
      </c>
      <c r="L43" s="13">
        <v>437.5</v>
      </c>
      <c r="M43" s="12">
        <v>87.5</v>
      </c>
      <c r="N43" s="12">
        <v>525</v>
      </c>
      <c r="O43" s="56">
        <f t="shared" si="1"/>
        <v>109.16666666666674</v>
      </c>
      <c r="P43" s="57">
        <f t="shared" si="2"/>
        <v>1.2495238095238097</v>
      </c>
    </row>
    <row r="44" spans="1:16" x14ac:dyDescent="0.25">
      <c r="A44" s="5"/>
      <c r="B44" s="4" t="s">
        <v>15</v>
      </c>
      <c r="C44" s="5" t="s">
        <v>19</v>
      </c>
      <c r="D44" s="22" t="s">
        <v>70</v>
      </c>
      <c r="E44" s="22">
        <v>0.52</v>
      </c>
      <c r="F44" s="13">
        <v>568.33333333333337</v>
      </c>
      <c r="G44" s="12">
        <v>113.66666666666669</v>
      </c>
      <c r="H44" s="12">
        <v>682</v>
      </c>
      <c r="I44" s="51">
        <f t="shared" si="0"/>
        <v>0</v>
      </c>
      <c r="J44" s="5">
        <v>0.52</v>
      </c>
      <c r="K44" s="5">
        <v>0.52</v>
      </c>
      <c r="L44" s="13">
        <v>454.16666666666669</v>
      </c>
      <c r="M44" s="12">
        <v>90.833333333333343</v>
      </c>
      <c r="N44" s="12">
        <v>545</v>
      </c>
      <c r="O44" s="56">
        <f t="shared" si="1"/>
        <v>114.16666666666669</v>
      </c>
      <c r="P44" s="57">
        <f t="shared" si="2"/>
        <v>1.2513761467889908</v>
      </c>
    </row>
    <row r="45" spans="1:16" ht="26.25" x14ac:dyDescent="0.25">
      <c r="A45" s="5"/>
      <c r="B45" s="4" t="s">
        <v>17</v>
      </c>
      <c r="C45" s="5" t="s">
        <v>19</v>
      </c>
      <c r="D45" s="22" t="s">
        <v>70</v>
      </c>
      <c r="E45" s="22">
        <v>0.5</v>
      </c>
      <c r="F45" s="13">
        <v>546.66666666666674</v>
      </c>
      <c r="G45" s="12">
        <v>109.33333333333336</v>
      </c>
      <c r="H45" s="12">
        <v>656</v>
      </c>
      <c r="I45" s="51">
        <f t="shared" si="0"/>
        <v>0</v>
      </c>
      <c r="J45" s="5">
        <v>0.5</v>
      </c>
      <c r="K45" s="5">
        <v>0.5</v>
      </c>
      <c r="L45" s="13">
        <v>437.5</v>
      </c>
      <c r="M45" s="12">
        <v>87.5</v>
      </c>
      <c r="N45" s="12">
        <v>525</v>
      </c>
      <c r="O45" s="56">
        <f t="shared" si="1"/>
        <v>109.16666666666674</v>
      </c>
      <c r="P45" s="57">
        <f t="shared" si="2"/>
        <v>1.2495238095238097</v>
      </c>
    </row>
  </sheetData>
  <mergeCells count="14">
    <mergeCell ref="F8:F9"/>
    <mergeCell ref="G8:G9"/>
    <mergeCell ref="H8:H9"/>
    <mergeCell ref="A6:E6"/>
    <mergeCell ref="A8:A9"/>
    <mergeCell ref="B8:B9"/>
    <mergeCell ref="C8:C9"/>
    <mergeCell ref="D8:D9"/>
    <mergeCell ref="E8:E9"/>
    <mergeCell ref="K8:K9"/>
    <mergeCell ref="L8:L9"/>
    <mergeCell ref="M8:M9"/>
    <mergeCell ref="N8:N9"/>
    <mergeCell ref="J8:J9"/>
  </mergeCells>
  <conditionalFormatting sqref="L2">
    <cfRule type="cellIs" dxfId="7" priority="8" operator="lessThan">
      <formula>0</formula>
    </cfRule>
  </conditionalFormatting>
  <conditionalFormatting sqref="M2">
    <cfRule type="cellIs" dxfId="6" priority="7" operator="lessThan">
      <formula>1</formula>
    </cfRule>
  </conditionalFormatting>
  <conditionalFormatting sqref="I11">
    <cfRule type="cellIs" dxfId="5" priority="6" operator="lessThan">
      <formula>0</formula>
    </cfRule>
  </conditionalFormatting>
  <conditionalFormatting sqref="I12:I45">
    <cfRule type="cellIs" dxfId="4" priority="5" operator="lessThan">
      <formula>0</formula>
    </cfRule>
  </conditionalFormatting>
  <conditionalFormatting sqref="P12:P45">
    <cfRule type="cellIs" dxfId="3" priority="1" operator="lessThan">
      <formula>1</formula>
    </cfRule>
  </conditionalFormatting>
  <conditionalFormatting sqref="O11">
    <cfRule type="cellIs" dxfId="2" priority="4" operator="lessThan">
      <formula>0</formula>
    </cfRule>
  </conditionalFormatting>
  <conditionalFormatting sqref="P11">
    <cfRule type="cellIs" dxfId="1" priority="3" operator="lessThan">
      <formula>1</formula>
    </cfRule>
  </conditionalFormatting>
  <conditionalFormatting sqref="O12:O45"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2022 (ГРО)</vt:lpstr>
      <vt:lpstr>2023</vt:lpstr>
      <vt:lpstr>для руководит</vt:lpstr>
      <vt:lpstr>'2022 (ГРО)'!Область_печати</vt:lpstr>
      <vt:lpstr>'2023'!Область_печати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2022-08-16T06:14:18Z</dcterms:modified>
</cp:coreProperties>
</file>