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'1.1.'!$D$20:$D$1139</definedName>
    <definedName name="Nomenclatura" localSheetId="2">'1.2. '!$D$5:$D$1134</definedName>
    <definedName name="Print_Area" localSheetId="0">'1.1.'!$A$1:$X$29</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'1.1.'!$L$20:$L$65547</definedName>
    <definedName name="НаименованиеПредметаЗакупки">'1.1.'!$D$9</definedName>
    <definedName name="НомерСертификатаИмя">'1.1.'!$J$20:$J$65547</definedName>
    <definedName name="Период" localSheetId="2">'1.2. '!$L$5:$L$20</definedName>
    <definedName name="Период" localSheetId="5">'[1]Коммерческое предложение'!$Q$54:$Q$55</definedName>
    <definedName name="Период">'1.1.'!$Z$24:$Z$25</definedName>
    <definedName name="ТехническиеХарактеристики">'1.1.'!$H$9</definedName>
  </definedNames>
  <calcPr calcId="145621" refMode="R1C1"/>
</workbook>
</file>

<file path=xl/calcChain.xml><?xml version="1.0" encoding="utf-8"?>
<calcChain xmlns="http://schemas.openxmlformats.org/spreadsheetml/2006/main">
  <c r="AG19" i="1" l="1"/>
  <c r="AF19" i="1"/>
  <c r="AE19" i="1"/>
  <c r="AD19" i="1"/>
  <c r="AC19" i="1"/>
  <c r="Y19" i="1"/>
  <c r="V19" i="1"/>
  <c r="AB19" i="1" s="1"/>
  <c r="AG18" i="1"/>
  <c r="AF18" i="1"/>
  <c r="AE18" i="1"/>
  <c r="AD18" i="1"/>
  <c r="AC18" i="1"/>
  <c r="Y18" i="1"/>
  <c r="V18" i="1"/>
  <c r="W18" i="1" s="1"/>
  <c r="AG17" i="1"/>
  <c r="AF17" i="1"/>
  <c r="AE17" i="1"/>
  <c r="AD17" i="1"/>
  <c r="AC17" i="1"/>
  <c r="AB17" i="1"/>
  <c r="Y17" i="1"/>
  <c r="W17" i="1"/>
  <c r="X17" i="1" s="1"/>
  <c r="Z17" i="1" s="1"/>
  <c r="V17" i="1"/>
  <c r="AG16" i="1"/>
  <c r="AF16" i="1"/>
  <c r="AE16" i="1"/>
  <c r="AD16" i="1"/>
  <c r="AC16" i="1"/>
  <c r="Y16" i="1"/>
  <c r="V16" i="1"/>
  <c r="W16" i="1" s="1"/>
  <c r="AG15" i="1"/>
  <c r="AF15" i="1"/>
  <c r="AE15" i="1"/>
  <c r="AD15" i="1"/>
  <c r="AC15" i="1"/>
  <c r="Y15" i="1"/>
  <c r="V15" i="1"/>
  <c r="W15" i="1" s="1"/>
  <c r="AG14" i="1"/>
  <c r="AF14" i="1"/>
  <c r="AE14" i="1"/>
  <c r="AD14" i="1"/>
  <c r="AC14" i="1"/>
  <c r="AB14" i="1"/>
  <c r="Y14" i="1"/>
  <c r="V14" i="1"/>
  <c r="W14" i="1" s="1"/>
  <c r="AG13" i="1"/>
  <c r="AF13" i="1"/>
  <c r="AE13" i="1"/>
  <c r="AD13" i="1"/>
  <c r="AC13" i="1"/>
  <c r="Y13" i="1"/>
  <c r="V13" i="1"/>
  <c r="AB13" i="1" s="1"/>
  <c r="AG12" i="1"/>
  <c r="AF12" i="1"/>
  <c r="AE12" i="1"/>
  <c r="AD12" i="1"/>
  <c r="AC12" i="1"/>
  <c r="Y12" i="1"/>
  <c r="V12" i="1"/>
  <c r="W12" i="1" s="1"/>
  <c r="AG11" i="1"/>
  <c r="AF11" i="1"/>
  <c r="AE11" i="1"/>
  <c r="AD11" i="1"/>
  <c r="AC11" i="1"/>
  <c r="Y11" i="1"/>
  <c r="V11" i="1"/>
  <c r="AB11" i="1" s="1"/>
  <c r="AB16" i="1" l="1"/>
  <c r="W19" i="1"/>
  <c r="AA19" i="1" s="1"/>
  <c r="AB15" i="1"/>
  <c r="AB12" i="1"/>
  <c r="AB18" i="1"/>
  <c r="AH17" i="1"/>
  <c r="AA12" i="1"/>
  <c r="X12" i="1"/>
  <c r="Z12" i="1" s="1"/>
  <c r="AH12" i="1" s="1"/>
  <c r="AA18" i="1"/>
  <c r="X18" i="1"/>
  <c r="Z18" i="1" s="1"/>
  <c r="AH18" i="1" s="1"/>
  <c r="AA16" i="1"/>
  <c r="X16" i="1"/>
  <c r="Z16" i="1" s="1"/>
  <c r="AH16" i="1" s="1"/>
  <c r="X15" i="1"/>
  <c r="Z15" i="1" s="1"/>
  <c r="AH15" i="1" s="1"/>
  <c r="AA15" i="1"/>
  <c r="AA14" i="1"/>
  <c r="X14" i="1"/>
  <c r="Z14" i="1" s="1"/>
  <c r="AH14" i="1" s="1"/>
  <c r="X19" i="1"/>
  <c r="Z19" i="1" s="1"/>
  <c r="AH19" i="1" s="1"/>
  <c r="AA17" i="1"/>
  <c r="W13" i="1"/>
  <c r="W11" i="1"/>
  <c r="AA11" i="1" l="1"/>
  <c r="X11" i="1"/>
  <c r="Z11" i="1" s="1"/>
  <c r="AH11" i="1" s="1"/>
  <c r="X13" i="1"/>
  <c r="Z13" i="1" s="1"/>
  <c r="AH13" i="1" s="1"/>
  <c r="AA13" i="1"/>
  <c r="E6" i="7" l="1"/>
  <c r="D6" i="7"/>
  <c r="F6" i="7"/>
  <c r="G6" i="7"/>
  <c r="B3" i="2" l="1"/>
  <c r="D3" i="4"/>
  <c r="F3" i="6"/>
  <c r="H5" i="1" l="1"/>
  <c r="H4" i="1"/>
  <c r="H3" i="1" l="1"/>
  <c r="H7" i="1" l="1"/>
  <c r="H1" i="1" l="1"/>
  <c r="AH8" i="1" l="1"/>
  <c r="M4" i="6"/>
  <c r="N4" i="6" s="1"/>
  <c r="X21" i="1"/>
  <c r="X22" i="1"/>
  <c r="X20" i="1" l="1"/>
  <c r="H2" i="1" l="1"/>
</calcChain>
</file>

<file path=xl/sharedStrings.xml><?xml version="1.0" encoding="utf-8"?>
<sst xmlns="http://schemas.openxmlformats.org/spreadsheetml/2006/main" count="390" uniqueCount="218">
  <si>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</si>
  <si>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</si>
  <si>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</si>
  <si>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</si>
  <si>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</si>
  <si>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</si>
  <si>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</si>
  <si>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</si>
  <si>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</si>
  <si>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</si>
  <si>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</si>
  <si>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</si>
  <si>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</si>
  <si>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</si>
  <si>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</si>
  <si>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</si>
  <si>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</si>
  <si>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</si>
  <si>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</si>
  <si>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</si>
  <si>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</si>
  <si>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</si>
  <si>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</si>
  <si>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</si>
  <si>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</si>
  <si>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</si>
  <si>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</si>
  <si>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</si>
  <si>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</si>
  <si>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</si>
  <si>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</si>
  <si>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</si>
  <si>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</si>
  <si>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</si>
  <si>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</si>
  <si>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</si>
  <si>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</si>
  <si>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</si>
  <si>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</si>
  <si>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</si>
  <si>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</si>
  <si>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</si>
  <si>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</si>
  <si>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</si>
  <si>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</si>
  <si>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</si>
  <si>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</si>
  <si>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</si>
  <si>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</si>
  <si>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</si>
  <si>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</si>
  <si>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</si>
  <si>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</si>
  <si>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</si>
  <si>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</si>
  <si>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</si>
  <si>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</si>
  <si>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</si>
  <si>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</si>
  <si>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</si>
  <si>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</si>
  <si>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</si>
  <si>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</si>
  <si>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</si>
  <si>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</si>
  <si>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</si>
  <si>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</si>
  <si>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</si>
  <si>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</si>
  <si>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</si>
  <si>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</si>
  <si>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</si>
  <si>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</si>
  <si>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</si>
  <si>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</si>
  <si>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</si>
  <si>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</si>
  <si>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</si>
  <si>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</si>
  <si>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</si>
  <si>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</si>
  <si>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</si>
  <si>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</si>
  <si>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</si>
  <si>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</si>
  <si>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</si>
  <si>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</si>
  <si>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</si>
  <si>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</si>
  <si>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</si>
  <si>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</si>
  <si>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</si>
  <si>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</si>
  <si>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</si>
  <si>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</si>
  <si>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</si>
  <si>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</si>
  <si>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</si>
  <si>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</si>
  <si>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</si>
  <si>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</si>
  <si>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</si>
  <si>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</si>
  <si>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</si>
  <si>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</si>
  <si>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</si>
  <si>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</si>
  <si>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</si>
  <si>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</si>
  <si>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</si>
  <si>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</si>
  <si>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</si>
  <si>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</si>
  <si>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</si>
  <si>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</si>
  <si>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</si>
  <si>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</si>
  <si>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</si>
  <si>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</si>
  <si>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</si>
  <si>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</si>
  <si>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</si>
  <si>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</si>
  <si>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</si>
  <si>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</si>
  <si>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</si>
  <si>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</si>
  <si>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</si>
  <si>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</si>
  <si>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</si>
  <si>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</si>
  <si>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</si>
  <si>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</si>
  <si>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</si>
  <si>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</si>
  <si>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</si>
  <si>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</si>
  <si>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</si>
  <si>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</si>
  <si>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</si>
  <si>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</si>
  <si>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</si>
  <si>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</si>
  <si>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</si>
  <si>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</si>
  <si>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</si>
  <si>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</si>
  <si>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</si>
  <si>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</si>
  <si>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</si>
  <si>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</si>
  <si>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</si>
  <si>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</si>
  <si>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</si>
  <si>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</si>
  <si>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</si>
  <si>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</si>
  <si>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</si>
  <si>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</si>
  <si>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</si>
  <si>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</si>
  <si>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</si>
  <si>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</si>
  <si>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</si>
  <si>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</si>
  <si>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</si>
  <si>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</si>
  <si>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</si>
  <si>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</si>
  <si>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</si>
  <si>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</si>
  <si>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</si>
  <si>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</si>
  <si>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</si>
  <si>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</si>
  <si>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</si>
  <si>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</si>
  <si>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</si>
  <si>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</si>
  <si>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</si>
  <si>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</si>
  <si>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</si>
  <si>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</si>
  <si>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</si>
  <si>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</si>
  <si>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</si>
  <si>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</si>
  <si>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</si>
  <si>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</si>
  <si>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</si>
  <si>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</si>
  <si>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</si>
  <si>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</si>
  <si>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93b5a419-5fc7-42aa-8b96-c35125df3c81</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</si>
  <si>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</si>
  <si>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</si>
  <si>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</si>
  <si>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</si>
  <si>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</si>
  <si>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Иное</t>
  </si>
  <si>
    <t>955c85d3-9d12-4ab7-958b-b6a3934254b3</t>
  </si>
  <si>
    <t>Кран шаровый латунный 11Б27п ДУ15 PУ1.6 МПа надземная установка/полный проход/резьбовое присоединение муфта-муфта</t>
  </si>
  <si>
    <t>2e50c6b1-e37f-4828-9bc5-fd4fabd484ac</t>
  </si>
  <si>
    <t>e17ceafe-96fe-4073-a6d5-54f919af079b</t>
  </si>
  <si>
    <t>Кран шаровый латунный 11б27п ДУ20 PУ1.0МПа надземная установка/полный проход/резьбовое присоединение</t>
  </si>
  <si>
    <t>ea9467dd-aa7b-4ae4-94cd-80bc8fd9bb8e</t>
  </si>
  <si>
    <t>Кран шаровый латунный 11Б27п ДУ20 PУ1.6 МПа надземная установка/полный проход/резьбовое присоединение муфта-муфта</t>
  </si>
  <si>
    <t>4fa5f267-85a5-4c8c-bb48-d75e87c44fc2</t>
  </si>
  <si>
    <t>Кран шаровый латунный 11Б27п ДУ32 PУ1.6 МПа надземная установка/полный проход/резьбовое присоединение муфта-муфта</t>
  </si>
  <si>
    <t>684fbf5b-022e-4af7-b6ec-916752d975ad</t>
  </si>
  <si>
    <t>91207c91-68a5-408c-8fd0-d97eb357d73a</t>
  </si>
  <si>
    <t>Кран шаровый латунный 11Б27П ДУ50 PУ1.6МПа надземная установка/полный проход/резьбовое присоединение</t>
  </si>
  <si>
    <t>6102cf61-52b9-426c-93c0-f990b23b4ae7</t>
  </si>
  <si>
    <t>Кран шаровый латунный 11Б27п1 ДУ25 PУ1.6 МПа надземная установка/полный проход/резьбовое присоединение/вода</t>
  </si>
  <si>
    <t>ceadee13-96f2-47b1-942d-2acec9fbe0fc</t>
  </si>
  <si>
    <t>f566098b-6df7-403d-a413-d2f805fc51bf</t>
  </si>
  <si>
    <t>eedf928c-1e1b-11e8-81f0-005056b8ee4c</t>
  </si>
  <si>
    <t xml:space="preserve">Кран шаровой газ.11Б41п21 Ду15 под манометр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</si>
</sst>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9"/>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214</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215</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38</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216</v>
      </c>
      <c r="B4" s="90"/>
      <c r="C4" s="90"/>
      <c r="D4" s="90">
        <v>148467</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IF(SUM(AH9:AH33)*100/MAX(SUM(Z10:Z30),1)&lt;50,"В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354</v>
      </c>
      <c r="D11" s="175" t="s">
        <v>217</v>
      </c>
      <c r="E11" s="176" t="s">
        <v>85</v>
      </c>
      <c r="F11" s="177" t="s">
        <v>85</v>
      </c>
      <c r="G11" s="178" t="s">
        <v>128</v>
      </c>
      <c r="H11" s="178" t="s">
        <v>128</v>
      </c>
      <c r="I11" s="179"/>
      <c r="J11" s="180" t="s">
        <v>194</v>
      </c>
      <c r="K11" s="174" t="s">
        <v>195</v>
      </c>
      <c r="L11" s="174">
        <v>30</v>
      </c>
      <c r="M11" s="174" t="s">
        <v>196</v>
      </c>
      <c r="N11" s="181">
        <v>30</v>
      </c>
      <c r="O11" s="174" t="s">
        <v>197</v>
      </c>
      <c r="P11" s="174" t="s">
        <v>198</v>
      </c>
      <c r="Q11" s="177" t="s">
        <v>199</v>
      </c>
      <c r="R11" s="182">
        <v>7059.3</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Z19" si="0">X11</f>
        <v>0</v>
      </c>
      <c r="AA11" s="186">
        <f t="shared" ref="AA11:AA19" si="1">W11</f>
        <v>0</v>
      </c>
      <c r="AB11" s="186">
        <f t="shared" ref="AB11:AB19" si="2">V11</f>
        <v>0</v>
      </c>
      <c r="AC11" s="187">
        <f t="shared" ref="AC11:AC19"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45">
      <c r="A12" s="174" t="s">
        <v>200</v>
      </c>
      <c r="B12" s="174">
        <v>2</v>
      </c>
      <c r="C12" s="174">
        <v>309</v>
      </c>
      <c r="D12" s="175" t="s">
        <v>201</v>
      </c>
      <c r="E12" s="176" t="s">
        <v>85</v>
      </c>
      <c r="F12" s="177" t="s">
        <v>85</v>
      </c>
      <c r="G12" s="178" t="s">
        <v>128</v>
      </c>
      <c r="H12" s="178" t="s">
        <v>128</v>
      </c>
      <c r="I12" s="179"/>
      <c r="J12" s="180" t="s">
        <v>194</v>
      </c>
      <c r="K12" s="174" t="s">
        <v>195</v>
      </c>
      <c r="L12" s="174">
        <v>300</v>
      </c>
      <c r="M12" s="174" t="s">
        <v>196</v>
      </c>
      <c r="N12" s="181">
        <v>350</v>
      </c>
      <c r="O12" s="174" t="s">
        <v>197</v>
      </c>
      <c r="P12" s="174" t="s">
        <v>198</v>
      </c>
      <c r="Q12" s="177" t="s">
        <v>199</v>
      </c>
      <c r="R12" s="182">
        <v>35502</v>
      </c>
      <c r="S12" s="183">
        <v>0</v>
      </c>
      <c r="T12" s="184" t="s">
        <v>116</v>
      </c>
      <c r="U12" s="182">
        <v>0</v>
      </c>
      <c r="V12" s="185">
        <f>ROUND(ROUND(S12,2)*ROUND(L12,3),2)</f>
        <v>0</v>
      </c>
      <c r="W12" s="185">
        <f>ROUND(V12*IF(UPPER(T12)="18%",18,1)*IF(UPPER(T12)="10%",10,1)*IF(UPPER(T12)="НДС не облагается",0,1)/100,2)</f>
        <v>0</v>
      </c>
      <c r="X12" s="185">
        <f>ROUND(W12+V12,2)</f>
        <v>0</v>
      </c>
      <c r="Y12" s="186">
        <f>IF(S12&gt;IF(U12=0,S12,U12),1,0)</f>
        <v>0</v>
      </c>
      <c r="Z12" s="186">
        <f t="shared" si="0"/>
        <v>0</v>
      </c>
      <c r="AA12" s="186">
        <f t="shared" si="1"/>
        <v>0</v>
      </c>
      <c r="AB12" s="186">
        <f t="shared" si="2"/>
        <v>0</v>
      </c>
      <c r="AC12" s="187">
        <f t="shared" si="3"/>
        <v>1</v>
      </c>
      <c r="AD12" s="187">
        <f>IF(AND(E12="Да",OR(AND(F12 = "Да",ISBLANK(G12)),AND(F12 = "Да", G12 = "В соответствии с техническим заданием"),AND(F12 = "Нет",NOT(G12 = "В соответствии с техническим заданием")))),1,0)</f>
        <v>0</v>
      </c>
      <c r="AE12" s="188">
        <f>IF(AND(E12="Да",OR(AND(F12 = "Да",ISBLANK(H12)),AND(F12 = "Да", H12 = "В соответствии с техническим заданием"),AND(F12 = "Нет",NOT(H12 = "В соответствии с техническим заданием")))),1,0)</f>
        <v>0</v>
      </c>
      <c r="AF12" s="188">
        <f>IF(OR(AND(E12="Нет",F12="Нет"),AND(E12="Да",F12="Нет"),AND(E12="Да",F12="Да")),0,1)</f>
        <v>0</v>
      </c>
      <c r="AG12" s="188">
        <f>IF(AND(Q12="Россия"),1,0)</f>
        <v>0</v>
      </c>
      <c r="AH12" s="188">
        <f>Z12*AG12</f>
        <v>0</v>
      </c>
      <c r="AI12" s="73" t="s">
        <v>105</v>
      </c>
    </row>
    <row r="13" spans="1:40" ht="50.1" customHeight="1" x14ac:dyDescent="0.45">
      <c r="A13" s="174" t="s">
        <v>202</v>
      </c>
      <c r="B13" s="174">
        <v>3</v>
      </c>
      <c r="C13" s="174">
        <v>309</v>
      </c>
      <c r="D13" s="175" t="s">
        <v>201</v>
      </c>
      <c r="E13" s="176" t="s">
        <v>85</v>
      </c>
      <c r="F13" s="177" t="s">
        <v>85</v>
      </c>
      <c r="G13" s="178" t="s">
        <v>128</v>
      </c>
      <c r="H13" s="178" t="s">
        <v>128</v>
      </c>
      <c r="I13" s="179"/>
      <c r="J13" s="180" t="s">
        <v>194</v>
      </c>
      <c r="K13" s="174" t="s">
        <v>195</v>
      </c>
      <c r="L13" s="174">
        <v>50</v>
      </c>
      <c r="M13" s="174" t="s">
        <v>196</v>
      </c>
      <c r="N13" s="181">
        <v>350</v>
      </c>
      <c r="O13" s="174" t="s">
        <v>197</v>
      </c>
      <c r="P13" s="174" t="s">
        <v>198</v>
      </c>
      <c r="Q13" s="177" t="s">
        <v>199</v>
      </c>
      <c r="R13" s="182">
        <v>5339</v>
      </c>
      <c r="S13" s="183">
        <v>0</v>
      </c>
      <c r="T13" s="184" t="s">
        <v>116</v>
      </c>
      <c r="U13" s="182">
        <v>0</v>
      </c>
      <c r="V13" s="185">
        <f>ROUND(ROUND(S13,2)*ROUND(L13,3),2)</f>
        <v>0</v>
      </c>
      <c r="W13" s="185">
        <f>ROUND(V13*IF(UPPER(T13)="18%",18,1)*IF(UPPER(T13)="10%",10,1)*IF(UPPER(T13)="НДС не облагается",0,1)/100,2)</f>
        <v>0</v>
      </c>
      <c r="X13" s="185">
        <f>ROUND(W13+V13,2)</f>
        <v>0</v>
      </c>
      <c r="Y13" s="186">
        <f>IF(S13&gt;IF(U13=0,S13,U13),1,0)</f>
        <v>0</v>
      </c>
      <c r="Z13" s="186">
        <f t="shared" si="0"/>
        <v>0</v>
      </c>
      <c r="AA13" s="186">
        <f t="shared" si="1"/>
        <v>0</v>
      </c>
      <c r="AB13" s="186">
        <f t="shared" si="2"/>
        <v>0</v>
      </c>
      <c r="AC13" s="187">
        <f t="shared" si="3"/>
        <v>1</v>
      </c>
      <c r="AD13" s="187">
        <f>IF(AND(E13="Да",OR(AND(F13 = "Да",ISBLANK(G13)),AND(F13 = "Да", G13 = "В соответствии с техническим заданием"),AND(F13 = "Нет",NOT(G13 = "В соответствии с техническим заданием")))),1,0)</f>
        <v>0</v>
      </c>
      <c r="AE13" s="188">
        <f>IF(AND(E13="Да",OR(AND(F13 = "Да",ISBLANK(H13)),AND(F13 = "Да", H13 = "В соответствии с техническим заданием"),AND(F13 = "Нет",NOT(H13 = "В соответствии с техническим заданием")))),1,0)</f>
        <v>0</v>
      </c>
      <c r="AF13" s="188">
        <f>IF(OR(AND(E13="Нет",F13="Нет"),AND(E13="Да",F13="Нет"),AND(E13="Да",F13="Да")),0,1)</f>
        <v>0</v>
      </c>
      <c r="AG13" s="188">
        <f>IF(AND(Q13="Россия"),1,0)</f>
        <v>0</v>
      </c>
      <c r="AH13" s="188">
        <f>Z13*AG13</f>
        <v>0</v>
      </c>
      <c r="AI13" s="73" t="s">
        <v>105</v>
      </c>
    </row>
    <row r="14" spans="1:40" ht="50.1" customHeight="1" x14ac:dyDescent="0.45">
      <c r="A14" s="174" t="s">
        <v>203</v>
      </c>
      <c r="B14" s="174">
        <v>4</v>
      </c>
      <c r="C14" s="174">
        <v>187</v>
      </c>
      <c r="D14" s="175" t="s">
        <v>204</v>
      </c>
      <c r="E14" s="176" t="s">
        <v>85</v>
      </c>
      <c r="F14" s="177" t="s">
        <v>85</v>
      </c>
      <c r="G14" s="178" t="s">
        <v>128</v>
      </c>
      <c r="H14" s="178" t="s">
        <v>128</v>
      </c>
      <c r="I14" s="179"/>
      <c r="J14" s="180" t="s">
        <v>194</v>
      </c>
      <c r="K14" s="174" t="s">
        <v>195</v>
      </c>
      <c r="L14" s="174">
        <v>40</v>
      </c>
      <c r="M14" s="174" t="s">
        <v>196</v>
      </c>
      <c r="N14" s="181">
        <v>40</v>
      </c>
      <c r="O14" s="174" t="s">
        <v>197</v>
      </c>
      <c r="P14" s="174" t="s">
        <v>198</v>
      </c>
      <c r="Q14" s="177" t="s">
        <v>199</v>
      </c>
      <c r="R14" s="182">
        <v>6964</v>
      </c>
      <c r="S14" s="183">
        <v>0</v>
      </c>
      <c r="T14" s="184" t="s">
        <v>116</v>
      </c>
      <c r="U14" s="182">
        <v>0</v>
      </c>
      <c r="V14" s="185">
        <f>ROUND(ROUND(S14,2)*ROUND(L14,3),2)</f>
        <v>0</v>
      </c>
      <c r="W14" s="185">
        <f>ROUND(V14*IF(UPPER(T14)="18%",18,1)*IF(UPPER(T14)="10%",10,1)*IF(UPPER(T14)="НДС не облагается",0,1)/100,2)</f>
        <v>0</v>
      </c>
      <c r="X14" s="185">
        <f>ROUND(W14+V14,2)</f>
        <v>0</v>
      </c>
      <c r="Y14" s="186">
        <f>IF(S14&gt;IF(U14=0,S14,U14),1,0)</f>
        <v>0</v>
      </c>
      <c r="Z14" s="186">
        <f t="shared" si="0"/>
        <v>0</v>
      </c>
      <c r="AA14" s="186">
        <f t="shared" si="1"/>
        <v>0</v>
      </c>
      <c r="AB14" s="186">
        <f t="shared" si="2"/>
        <v>0</v>
      </c>
      <c r="AC14" s="187">
        <f t="shared" si="3"/>
        <v>1</v>
      </c>
      <c r="AD14" s="187">
        <f>IF(AND(E14="Да",OR(AND(F14 = "Да",ISBLANK(G14)),AND(F14 = "Да", G14 = "В соответствии с техническим заданием"),AND(F14 = "Нет",NOT(G14 = "В соответствии с техническим заданием")))),1,0)</f>
        <v>0</v>
      </c>
      <c r="AE14" s="188">
        <f>IF(AND(E14="Да",OR(AND(F14 = "Да",ISBLANK(H14)),AND(F14 = "Да", H14 = "В соответствии с техническим заданием"),AND(F14 = "Нет",NOT(H14 = "В соответствии с техническим заданием")))),1,0)</f>
        <v>0</v>
      </c>
      <c r="AF14" s="188">
        <f>IF(OR(AND(E14="Нет",F14="Нет"),AND(E14="Да",F14="Нет"),AND(E14="Да",F14="Да")),0,1)</f>
        <v>0</v>
      </c>
      <c r="AG14" s="188">
        <f>IF(AND(Q14="Россия"),1,0)</f>
        <v>0</v>
      </c>
      <c r="AH14" s="188">
        <f>Z14*AG14</f>
        <v>0</v>
      </c>
      <c r="AI14" s="73" t="s">
        <v>105</v>
      </c>
    </row>
    <row r="15" spans="1:40" ht="50.1" customHeight="1" x14ac:dyDescent="0.45">
      <c r="A15" s="174" t="s">
        <v>205</v>
      </c>
      <c r="B15" s="174">
        <v>5</v>
      </c>
      <c r="C15" s="174">
        <v>311</v>
      </c>
      <c r="D15" s="175" t="s">
        <v>206</v>
      </c>
      <c r="E15" s="176" t="s">
        <v>85</v>
      </c>
      <c r="F15" s="177" t="s">
        <v>85</v>
      </c>
      <c r="G15" s="178" t="s">
        <v>128</v>
      </c>
      <c r="H15" s="178" t="s">
        <v>128</v>
      </c>
      <c r="I15" s="179"/>
      <c r="J15" s="180" t="s">
        <v>194</v>
      </c>
      <c r="K15" s="174" t="s">
        <v>195</v>
      </c>
      <c r="L15" s="174">
        <v>216</v>
      </c>
      <c r="M15" s="174" t="s">
        <v>196</v>
      </c>
      <c r="N15" s="181">
        <v>216</v>
      </c>
      <c r="O15" s="174" t="s">
        <v>197</v>
      </c>
      <c r="P15" s="174" t="s">
        <v>198</v>
      </c>
      <c r="Q15" s="177" t="s">
        <v>199</v>
      </c>
      <c r="R15" s="182">
        <v>41130.720000000001</v>
      </c>
      <c r="S15" s="183">
        <v>0</v>
      </c>
      <c r="T15" s="184" t="s">
        <v>116</v>
      </c>
      <c r="U15" s="182">
        <v>0</v>
      </c>
      <c r="V15" s="185">
        <f>ROUND(ROUND(S15,2)*ROUND(L15,3),2)</f>
        <v>0</v>
      </c>
      <c r="W15" s="185">
        <f>ROUND(V15*IF(UPPER(T15)="18%",18,1)*IF(UPPER(T15)="10%",10,1)*IF(UPPER(T15)="НДС не облагается",0,1)/100,2)</f>
        <v>0</v>
      </c>
      <c r="X15" s="185">
        <f>ROUND(W15+V15,2)</f>
        <v>0</v>
      </c>
      <c r="Y15" s="186">
        <f>IF(S15&gt;IF(U15=0,S15,U15),1,0)</f>
        <v>0</v>
      </c>
      <c r="Z15" s="186">
        <f t="shared" si="0"/>
        <v>0</v>
      </c>
      <c r="AA15" s="186">
        <f t="shared" si="1"/>
        <v>0</v>
      </c>
      <c r="AB15" s="186">
        <f t="shared" si="2"/>
        <v>0</v>
      </c>
      <c r="AC15" s="187">
        <f t="shared" si="3"/>
        <v>1</v>
      </c>
      <c r="AD15" s="187">
        <f>IF(AND(E15="Да",OR(AND(F15 = "Да",ISBLANK(G15)),AND(F15 = "Да", G15 = "В соответствии с техническим заданием"),AND(F15 = "Нет",NOT(G15 = "В соответствии с техническим заданием")))),1,0)</f>
        <v>0</v>
      </c>
      <c r="AE15" s="188">
        <f>IF(AND(E15="Да",OR(AND(F15 = "Да",ISBLANK(H15)),AND(F15 = "Да", H15 = "В соответствии с техническим заданием"),AND(F15 = "Нет",NOT(H15 = "В соответствии с техническим заданием")))),1,0)</f>
        <v>0</v>
      </c>
      <c r="AF15" s="188">
        <f>IF(OR(AND(E15="Нет",F15="Нет"),AND(E15="Да",F15="Нет"),AND(E15="Да",F15="Да")),0,1)</f>
        <v>0</v>
      </c>
      <c r="AG15" s="188">
        <f>IF(AND(Q15="Россия"),1,0)</f>
        <v>0</v>
      </c>
      <c r="AH15" s="188">
        <f>Z15*AG15</f>
        <v>0</v>
      </c>
      <c r="AI15" s="73" t="s">
        <v>105</v>
      </c>
    </row>
    <row r="16" spans="1:40" ht="50.1" customHeight="1" x14ac:dyDescent="0.45">
      <c r="A16" s="174" t="s">
        <v>207</v>
      </c>
      <c r="B16" s="174">
        <v>6</v>
      </c>
      <c r="C16" s="174">
        <v>315</v>
      </c>
      <c r="D16" s="175" t="s">
        <v>208</v>
      </c>
      <c r="E16" s="176" t="s">
        <v>85</v>
      </c>
      <c r="F16" s="177" t="s">
        <v>85</v>
      </c>
      <c r="G16" s="178" t="s">
        <v>128</v>
      </c>
      <c r="H16" s="178" t="s">
        <v>128</v>
      </c>
      <c r="I16" s="179"/>
      <c r="J16" s="180" t="s">
        <v>194</v>
      </c>
      <c r="K16" s="174" t="s">
        <v>195</v>
      </c>
      <c r="L16" s="174">
        <v>20</v>
      </c>
      <c r="M16" s="174" t="s">
        <v>196</v>
      </c>
      <c r="N16" s="181">
        <v>80</v>
      </c>
      <c r="O16" s="174" t="s">
        <v>197</v>
      </c>
      <c r="P16" s="174" t="s">
        <v>198</v>
      </c>
      <c r="Q16" s="177" t="s">
        <v>199</v>
      </c>
      <c r="R16" s="182">
        <v>12149</v>
      </c>
      <c r="S16" s="183">
        <v>0</v>
      </c>
      <c r="T16" s="184" t="s">
        <v>116</v>
      </c>
      <c r="U16" s="182">
        <v>0</v>
      </c>
      <c r="V16" s="185">
        <f>ROUND(ROUND(S16,2)*ROUND(L16,3),2)</f>
        <v>0</v>
      </c>
      <c r="W16" s="185">
        <f>ROUND(V16*IF(UPPER(T16)="18%",18,1)*IF(UPPER(T16)="10%",10,1)*IF(UPPER(T16)="НДС не облагается",0,1)/100,2)</f>
        <v>0</v>
      </c>
      <c r="X16" s="185">
        <f>ROUND(W16+V16,2)</f>
        <v>0</v>
      </c>
      <c r="Y16" s="186">
        <f>IF(S16&gt;IF(U16=0,S16,U16),1,0)</f>
        <v>0</v>
      </c>
      <c r="Z16" s="186">
        <f t="shared" si="0"/>
        <v>0</v>
      </c>
      <c r="AA16" s="186">
        <f t="shared" si="1"/>
        <v>0</v>
      </c>
      <c r="AB16" s="186">
        <f t="shared" si="2"/>
        <v>0</v>
      </c>
      <c r="AC16" s="187">
        <f t="shared" si="3"/>
        <v>1</v>
      </c>
      <c r="AD16" s="187">
        <f>IF(AND(E16="Да",OR(AND(F16 = "Да",ISBLANK(G16)),AND(F16 = "Да", G16 = "В соответствии с техническим заданием"),AND(F16 = "Нет",NOT(G16 = "В соответствии с техническим заданием")))),1,0)</f>
        <v>0</v>
      </c>
      <c r="AE16" s="188">
        <f>IF(AND(E16="Да",OR(AND(F16 = "Да",ISBLANK(H16)),AND(F16 = "Да", H16 = "В соответствии с техническим заданием"),AND(F16 = "Нет",NOT(H16 = "В соответствии с техническим заданием")))),1,0)</f>
        <v>0</v>
      </c>
      <c r="AF16" s="188">
        <f>IF(OR(AND(E16="Нет",F16="Нет"),AND(E16="Да",F16="Нет"),AND(E16="Да",F16="Да")),0,1)</f>
        <v>0</v>
      </c>
      <c r="AG16" s="188">
        <f>IF(AND(Q16="Россия"),1,0)</f>
        <v>0</v>
      </c>
      <c r="AH16" s="188">
        <f>Z16*AG16</f>
        <v>0</v>
      </c>
      <c r="AI16" s="73" t="s">
        <v>105</v>
      </c>
    </row>
    <row r="17" spans="1:35" ht="50.1" customHeight="1" x14ac:dyDescent="0.45">
      <c r="A17" s="174" t="s">
        <v>209</v>
      </c>
      <c r="B17" s="174">
        <v>7</v>
      </c>
      <c r="C17" s="174">
        <v>315</v>
      </c>
      <c r="D17" s="175" t="s">
        <v>208</v>
      </c>
      <c r="E17" s="176" t="s">
        <v>85</v>
      </c>
      <c r="F17" s="177" t="s">
        <v>85</v>
      </c>
      <c r="G17" s="178" t="s">
        <v>128</v>
      </c>
      <c r="H17" s="178" t="s">
        <v>128</v>
      </c>
      <c r="I17" s="179"/>
      <c r="J17" s="180" t="s">
        <v>194</v>
      </c>
      <c r="K17" s="174" t="s">
        <v>195</v>
      </c>
      <c r="L17" s="174">
        <v>60</v>
      </c>
      <c r="M17" s="174" t="s">
        <v>196</v>
      </c>
      <c r="N17" s="181">
        <v>80</v>
      </c>
      <c r="O17" s="174" t="s">
        <v>197</v>
      </c>
      <c r="P17" s="174" t="s">
        <v>198</v>
      </c>
      <c r="Q17" s="177" t="s">
        <v>199</v>
      </c>
      <c r="R17" s="182">
        <v>34276.199999999997</v>
      </c>
      <c r="S17" s="183">
        <v>0</v>
      </c>
      <c r="T17" s="184" t="s">
        <v>116</v>
      </c>
      <c r="U17" s="182">
        <v>0</v>
      </c>
      <c r="V17" s="185">
        <f>ROUND(ROUND(S17,2)*ROUND(L17,3),2)</f>
        <v>0</v>
      </c>
      <c r="W17" s="185">
        <f>ROUND(V17*IF(UPPER(T17)="18%",18,1)*IF(UPPER(T17)="10%",10,1)*IF(UPPER(T17)="НДС не облагается",0,1)/100,2)</f>
        <v>0</v>
      </c>
      <c r="X17" s="185">
        <f>ROUND(W17+V17,2)</f>
        <v>0</v>
      </c>
      <c r="Y17" s="186">
        <f>IF(S17&gt;IF(U17=0,S17,U17),1,0)</f>
        <v>0</v>
      </c>
      <c r="Z17" s="186">
        <f t="shared" si="0"/>
        <v>0</v>
      </c>
      <c r="AA17" s="186">
        <f t="shared" si="1"/>
        <v>0</v>
      </c>
      <c r="AB17" s="186">
        <f t="shared" si="2"/>
        <v>0</v>
      </c>
      <c r="AC17" s="187">
        <f t="shared" si="3"/>
        <v>1</v>
      </c>
      <c r="AD17" s="187">
        <f>IF(AND(E17="Да",OR(AND(F17 = "Да",ISBLANK(G17)),AND(F17 = "Да", G17 = "В соответствии с техническим заданием"),AND(F17 = "Нет",NOT(G17 = "В соответствии с техническим заданием")))),1,0)</f>
        <v>0</v>
      </c>
      <c r="AE17" s="188">
        <f>IF(AND(E17="Да",OR(AND(F17 = "Да",ISBLANK(H17)),AND(F17 = "Да", H17 = "В соответствии с техническим заданием"),AND(F17 = "Нет",NOT(H17 = "В соответствии с техническим заданием")))),1,0)</f>
        <v>0</v>
      </c>
      <c r="AF17" s="188">
        <f>IF(OR(AND(E17="Нет",F17="Нет"),AND(E17="Да",F17="Нет"),AND(E17="Да",F17="Да")),0,1)</f>
        <v>0</v>
      </c>
      <c r="AG17" s="188">
        <f>IF(AND(Q17="Россия"),1,0)</f>
        <v>0</v>
      </c>
      <c r="AH17" s="188">
        <f>Z17*AG17</f>
        <v>0</v>
      </c>
      <c r="AI17" s="73" t="s">
        <v>105</v>
      </c>
    </row>
    <row r="18" spans="1:35" ht="50.1" customHeight="1" x14ac:dyDescent="0.45">
      <c r="A18" s="174" t="s">
        <v>210</v>
      </c>
      <c r="B18" s="174">
        <v>8</v>
      </c>
      <c r="C18" s="174">
        <v>186</v>
      </c>
      <c r="D18" s="175" t="s">
        <v>211</v>
      </c>
      <c r="E18" s="176" t="s">
        <v>85</v>
      </c>
      <c r="F18" s="177" t="s">
        <v>85</v>
      </c>
      <c r="G18" s="178" t="s">
        <v>128</v>
      </c>
      <c r="H18" s="178" t="s">
        <v>128</v>
      </c>
      <c r="I18" s="179"/>
      <c r="J18" s="180" t="s">
        <v>194</v>
      </c>
      <c r="K18" s="174" t="s">
        <v>195</v>
      </c>
      <c r="L18" s="174">
        <v>10</v>
      </c>
      <c r="M18" s="174" t="s">
        <v>196</v>
      </c>
      <c r="N18" s="181">
        <v>10</v>
      </c>
      <c r="O18" s="174" t="s">
        <v>197</v>
      </c>
      <c r="P18" s="174" t="s">
        <v>198</v>
      </c>
      <c r="Q18" s="177" t="s">
        <v>199</v>
      </c>
      <c r="R18" s="182">
        <v>12948.8</v>
      </c>
      <c r="S18" s="183">
        <v>0</v>
      </c>
      <c r="T18" s="184" t="s">
        <v>116</v>
      </c>
      <c r="U18" s="182">
        <v>0</v>
      </c>
      <c r="V18" s="185">
        <f>ROUND(ROUND(S18,2)*ROUND(L18,3),2)</f>
        <v>0</v>
      </c>
      <c r="W18" s="185">
        <f>ROUND(V18*IF(UPPER(T18)="18%",18,1)*IF(UPPER(T18)="10%",10,1)*IF(UPPER(T18)="НДС не облагается",0,1)/100,2)</f>
        <v>0</v>
      </c>
      <c r="X18" s="185">
        <f>ROUND(W18+V18,2)</f>
        <v>0</v>
      </c>
      <c r="Y18" s="186">
        <f>IF(S18&gt;IF(U18=0,S18,U18),1,0)</f>
        <v>0</v>
      </c>
      <c r="Z18" s="186">
        <f t="shared" si="0"/>
        <v>0</v>
      </c>
      <c r="AA18" s="186">
        <f t="shared" si="1"/>
        <v>0</v>
      </c>
      <c r="AB18" s="186">
        <f t="shared" si="2"/>
        <v>0</v>
      </c>
      <c r="AC18" s="187">
        <f t="shared" si="3"/>
        <v>1</v>
      </c>
      <c r="AD18" s="187">
        <f>IF(AND(E18="Да",OR(AND(F18 = "Да",ISBLANK(G18)),AND(F18 = "Да", G18 = "В соответствии с техническим заданием"),AND(F18 = "Нет",NOT(G18 = "В соответствии с техническим заданием")))),1,0)</f>
        <v>0</v>
      </c>
      <c r="AE18" s="188">
        <f>IF(AND(E18="Да",OR(AND(F18 = "Да",ISBLANK(H18)),AND(F18 = "Да", H18 = "В соответствии с техническим заданием"),AND(F18 = "Нет",NOT(H18 = "В соответствии с техническим заданием")))),1,0)</f>
        <v>0</v>
      </c>
      <c r="AF18" s="188">
        <f>IF(OR(AND(E18="Нет",F18="Нет"),AND(E18="Да",F18="Нет"),AND(E18="Да",F18="Да")),0,1)</f>
        <v>0</v>
      </c>
      <c r="AG18" s="188">
        <f>IF(AND(Q18="Россия"),1,0)</f>
        <v>0</v>
      </c>
      <c r="AH18" s="188">
        <f>Z18*AG18</f>
        <v>0</v>
      </c>
      <c r="AI18" s="73" t="s">
        <v>105</v>
      </c>
    </row>
    <row r="19" spans="1:35" ht="50.1" customHeight="1" x14ac:dyDescent="0.45">
      <c r="A19" s="174" t="s">
        <v>212</v>
      </c>
      <c r="B19" s="174">
        <v>9</v>
      </c>
      <c r="C19" s="174">
        <v>197</v>
      </c>
      <c r="D19" s="175" t="s">
        <v>213</v>
      </c>
      <c r="E19" s="176" t="s">
        <v>85</v>
      </c>
      <c r="F19" s="177" t="s">
        <v>85</v>
      </c>
      <c r="G19" s="178" t="s">
        <v>128</v>
      </c>
      <c r="H19" s="178" t="s">
        <v>128</v>
      </c>
      <c r="I19" s="179"/>
      <c r="J19" s="180" t="s">
        <v>194</v>
      </c>
      <c r="K19" s="174" t="s">
        <v>195</v>
      </c>
      <c r="L19" s="174">
        <v>120</v>
      </c>
      <c r="M19" s="174" t="s">
        <v>196</v>
      </c>
      <c r="N19" s="181">
        <v>120</v>
      </c>
      <c r="O19" s="174" t="s">
        <v>197</v>
      </c>
      <c r="P19" s="174" t="s">
        <v>198</v>
      </c>
      <c r="Q19" s="177" t="s">
        <v>199</v>
      </c>
      <c r="R19" s="182">
        <v>44233.2</v>
      </c>
      <c r="S19" s="183">
        <v>0</v>
      </c>
      <c r="T19" s="184" t="s">
        <v>116</v>
      </c>
      <c r="U19" s="182">
        <v>0</v>
      </c>
      <c r="V19" s="185">
        <f>ROUND(ROUND(S19,2)*ROUND(L19,3),2)</f>
        <v>0</v>
      </c>
      <c r="W19" s="185">
        <f>ROUND(V19*IF(UPPER(T19)="18%",18,1)*IF(UPPER(T19)="10%",10,1)*IF(UPPER(T19)="НДС не облагается",0,1)/100,2)</f>
        <v>0</v>
      </c>
      <c r="X19" s="185">
        <f>ROUND(W19+V19,2)</f>
        <v>0</v>
      </c>
      <c r="Y19" s="186">
        <f>IF(S19&gt;IF(U19=0,S19,U19),1,0)</f>
        <v>0</v>
      </c>
      <c r="Z19" s="186">
        <f t="shared" si="0"/>
        <v>0</v>
      </c>
      <c r="AA19" s="186">
        <f t="shared" si="1"/>
        <v>0</v>
      </c>
      <c r="AB19" s="186">
        <f t="shared" si="2"/>
        <v>0</v>
      </c>
      <c r="AC19" s="187">
        <f t="shared" si="3"/>
        <v>1</v>
      </c>
      <c r="AD19" s="187">
        <f>IF(AND(E19="Да",OR(AND(F19 = "Да",ISBLANK(G19)),AND(F19 = "Да", G19 = "В соответствии с техническим заданием"),AND(F19 = "Нет",NOT(G19 = "В соответствии с техническим заданием")))),1,0)</f>
        <v>0</v>
      </c>
      <c r="AE19" s="188">
        <f>IF(AND(E19="Да",OR(AND(F19 = "Да",ISBLANK(H19)),AND(F19 = "Да", H19 = "В соответствии с техническим заданием"),AND(F19 = "Нет",NOT(H19 = "В соответствии с техническим заданием")))),1,0)</f>
        <v>0</v>
      </c>
      <c r="AF19" s="188">
        <f>IF(OR(AND(E19="Нет",F19="Нет"),AND(E19="Да",F19="Нет"),AND(E19="Да",F19="Да")),0,1)</f>
        <v>0</v>
      </c>
      <c r="AG19" s="188">
        <f>IF(AND(Q19="Россия"),1,0)</f>
        <v>0</v>
      </c>
      <c r="AH19" s="188">
        <f>Z19*AG19</f>
        <v>0</v>
      </c>
      <c r="AI19" s="73" t="s">
        <v>105</v>
      </c>
    </row>
    <row r="20" spans="1:35" ht="50.1" customHeight="1" x14ac:dyDescent="0.25">
      <c r="A20" s="138" t="s">
        <v>114</v>
      </c>
      <c r="B20" s="138"/>
      <c r="C20" s="138"/>
      <c r="D20" s="138"/>
      <c r="E20" s="138"/>
      <c r="F20" s="138"/>
      <c r="G20" s="138"/>
      <c r="H20" s="138"/>
      <c r="I20" s="138"/>
      <c r="J20" s="138"/>
      <c r="K20" s="138"/>
      <c r="L20" s="138"/>
      <c r="M20" s="138"/>
      <c r="N20" s="138"/>
      <c r="O20" s="138"/>
      <c r="P20" s="138"/>
      <c r="Q20" s="138"/>
      <c r="R20" s="138"/>
      <c r="S20" s="138"/>
      <c r="T20" s="138"/>
      <c r="U20" s="138"/>
      <c r="V20" s="138"/>
      <c r="W20" s="139"/>
      <c r="X20" s="104">
        <f>SUM(Z8:Z29)</f>
        <v>0</v>
      </c>
      <c r="Y20" s="86"/>
      <c r="Z20" s="85"/>
      <c r="AA20" s="85"/>
      <c r="AB20" s="85"/>
      <c r="AC20" s="85"/>
    </row>
    <row r="21" spans="1:35" ht="50.1" customHeight="1" x14ac:dyDescent="0.25">
      <c r="A21" s="140" t="s">
        <v>115</v>
      </c>
      <c r="B21" s="138"/>
      <c r="C21" s="138"/>
      <c r="D21" s="138"/>
      <c r="E21" s="138"/>
      <c r="F21" s="138"/>
      <c r="G21" s="138"/>
      <c r="H21" s="138"/>
      <c r="I21" s="138"/>
      <c r="J21" s="138"/>
      <c r="K21" s="138"/>
      <c r="L21" s="138"/>
      <c r="M21" s="138"/>
      <c r="N21" s="138"/>
      <c r="O21" s="138"/>
      <c r="P21" s="138"/>
      <c r="Q21" s="138"/>
      <c r="R21" s="138"/>
      <c r="S21" s="138"/>
      <c r="T21" s="138"/>
      <c r="U21" s="138"/>
      <c r="V21" s="138"/>
      <c r="W21" s="139"/>
      <c r="X21" s="104">
        <f>SUM(AB10:AB22)</f>
        <v>0</v>
      </c>
      <c r="Y21" s="86"/>
      <c r="Z21" s="85"/>
      <c r="AA21" s="85"/>
      <c r="AB21" s="85"/>
      <c r="AC21" s="85"/>
    </row>
    <row r="22" spans="1:35" ht="50.1" customHeight="1" x14ac:dyDescent="0.25">
      <c r="A22" s="140" t="s">
        <v>81</v>
      </c>
      <c r="B22" s="138"/>
      <c r="C22" s="138"/>
      <c r="D22" s="138"/>
      <c r="E22" s="138"/>
      <c r="F22" s="138"/>
      <c r="G22" s="138"/>
      <c r="H22" s="138"/>
      <c r="I22" s="138"/>
      <c r="J22" s="138"/>
      <c r="K22" s="138"/>
      <c r="L22" s="138"/>
      <c r="M22" s="138"/>
      <c r="N22" s="138"/>
      <c r="O22" s="138"/>
      <c r="P22" s="138"/>
      <c r="Q22" s="138"/>
      <c r="R22" s="138"/>
      <c r="S22" s="138"/>
      <c r="T22" s="138"/>
      <c r="U22" s="138"/>
      <c r="V22" s="138"/>
      <c r="W22" s="139"/>
      <c r="X22" s="104">
        <f>SUM(AA:AA)</f>
        <v>0</v>
      </c>
      <c r="Y22" s="86"/>
      <c r="Z22" s="85"/>
      <c r="AA22" s="85"/>
      <c r="AB22" s="85"/>
      <c r="AC22" s="85"/>
    </row>
    <row r="23" spans="1:35" ht="50.1" customHeight="1" x14ac:dyDescent="0.25">
      <c r="B23" s="58" t="s">
        <v>55</v>
      </c>
      <c r="C23" s="17"/>
      <c r="D23" s="77"/>
      <c r="E23" s="77"/>
      <c r="F23" s="77"/>
      <c r="G23" s="77"/>
      <c r="H23" s="77"/>
      <c r="I23" s="78"/>
      <c r="J23" s="78"/>
      <c r="K23" s="78"/>
      <c r="L23" s="78"/>
      <c r="M23" s="78"/>
      <c r="N23" s="78"/>
      <c r="O23" s="78"/>
      <c r="P23" s="78"/>
      <c r="Q23" s="78"/>
      <c r="R23" s="78"/>
      <c r="S23" s="79"/>
      <c r="T23" s="79"/>
      <c r="U23" s="79"/>
      <c r="V23" s="79"/>
      <c r="W23" s="79"/>
      <c r="X23" s="80"/>
      <c r="Y23" s="80"/>
    </row>
    <row r="24" spans="1:35" ht="50.1" customHeight="1" x14ac:dyDescent="0.25">
      <c r="B24" s="58" t="s">
        <v>56</v>
      </c>
      <c r="D24" s="81"/>
      <c r="E24" s="81"/>
      <c r="F24" s="81"/>
      <c r="G24" s="81"/>
      <c r="H24" s="81"/>
      <c r="I24" s="76"/>
      <c r="J24" s="76"/>
      <c r="K24" s="76"/>
      <c r="L24" s="76"/>
      <c r="M24" s="76"/>
      <c r="N24" s="76"/>
      <c r="O24" s="76"/>
      <c r="P24" s="76"/>
      <c r="Q24" s="76"/>
      <c r="R24" s="76"/>
      <c r="S24" s="82"/>
      <c r="T24" s="82"/>
      <c r="U24" s="82"/>
      <c r="V24" s="82"/>
      <c r="W24" s="82"/>
      <c r="X24" s="83"/>
      <c r="Y24" s="83"/>
    </row>
    <row r="25" spans="1:35" ht="50.1" customHeight="1" x14ac:dyDescent="0.25">
      <c r="H25" s="19"/>
      <c r="I25" s="18"/>
      <c r="J25" s="18"/>
      <c r="S25" s="21"/>
      <c r="T25" s="21"/>
      <c r="U25" s="21"/>
      <c r="V25" s="21"/>
      <c r="W25" s="21"/>
      <c r="X25" s="10"/>
      <c r="Y25" s="10"/>
    </row>
    <row r="26" spans="1:35" ht="50.1" customHeight="1" x14ac:dyDescent="0.25">
      <c r="A26" s="13"/>
      <c r="B26" s="13"/>
      <c r="C26" s="13"/>
      <c r="D26" s="1" t="s">
        <v>22</v>
      </c>
      <c r="E26" s="38"/>
      <c r="F26" s="38"/>
      <c r="G26" s="37"/>
      <c r="H26" s="76" t="s">
        <v>69</v>
      </c>
      <c r="I26" s="19"/>
      <c r="J26" s="20"/>
      <c r="K26" s="14"/>
      <c r="L26" s="14"/>
      <c r="M26" s="14"/>
      <c r="N26" s="14"/>
      <c r="O26" s="14"/>
      <c r="P26" s="14"/>
      <c r="Q26" s="14"/>
      <c r="R26" s="14"/>
      <c r="S26" s="20"/>
      <c r="T26" s="20"/>
      <c r="U26" s="20"/>
      <c r="V26" s="20"/>
      <c r="W26" s="20"/>
      <c r="X26" s="14"/>
      <c r="Y26" s="14"/>
      <c r="Z26" s="72"/>
    </row>
    <row r="27" spans="1:35" ht="50.1" customHeight="1" x14ac:dyDescent="0.25">
      <c r="D27" s="37" t="s">
        <v>8</v>
      </c>
      <c r="E27" s="1"/>
      <c r="F27" s="1"/>
      <c r="G27" s="1"/>
      <c r="H27" s="18"/>
      <c r="I27" s="19"/>
      <c r="J27" s="18"/>
      <c r="S27" s="22"/>
      <c r="T27" s="22"/>
      <c r="U27" s="22"/>
      <c r="V27" s="22"/>
      <c r="W27" s="22"/>
    </row>
    <row r="28" spans="1:35" ht="50.1" customHeight="1" x14ac:dyDescent="0.25">
      <c r="D28" s="1" t="s">
        <v>9</v>
      </c>
      <c r="E28" s="1"/>
      <c r="F28" s="1"/>
      <c r="G28" s="1"/>
      <c r="H28" s="18"/>
      <c r="I28" s="19"/>
      <c r="J28" s="18"/>
      <c r="S28" s="22"/>
      <c r="T28" s="22"/>
      <c r="U28" s="22"/>
      <c r="V28" s="22"/>
      <c r="W28" s="22"/>
    </row>
    <row r="29" spans="1:35" ht="50.1" customHeight="1" x14ac:dyDescent="0.25">
      <c r="H29" s="19"/>
      <c r="I29" s="18"/>
      <c r="J29" s="18"/>
      <c r="S29" s="22"/>
      <c r="T29" s="22"/>
      <c r="U29" s="22"/>
      <c r="V29" s="22"/>
      <c r="W29" s="22"/>
      <c r="X29" s="10"/>
      <c r="Y29" s="10"/>
    </row>
    <row r="30" spans="1:35" ht="50.1" customHeight="1" x14ac:dyDescent="0.25">
      <c r="H30" s="19"/>
      <c r="I30" s="18"/>
      <c r="J30" s="18"/>
      <c r="S30" s="22"/>
      <c r="T30" s="22"/>
      <c r="U30" s="22"/>
      <c r="V30" s="22"/>
      <c r="W30" s="22"/>
      <c r="X30" s="10"/>
      <c r="Y30" s="10"/>
    </row>
    <row r="31" spans="1:35" ht="50.1" customHeight="1" x14ac:dyDescent="0.25">
      <c r="H31" s="19"/>
      <c r="I31" s="18"/>
      <c r="J31" s="18"/>
      <c r="S31" s="22"/>
      <c r="T31" s="22"/>
      <c r="U31" s="22"/>
      <c r="V31" s="22"/>
      <c r="W31" s="22"/>
      <c r="X31" s="10"/>
      <c r="Y31" s="10"/>
    </row>
    <row r="32" spans="1:35"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0"/>
      <c r="Y759" s="10"/>
    </row>
    <row r="760" spans="8:25" ht="50.1" customHeight="1" x14ac:dyDescent="0.25">
      <c r="H760" s="19"/>
      <c r="I760" s="18"/>
      <c r="J760" s="18"/>
      <c r="S760" s="22"/>
      <c r="T760" s="22"/>
      <c r="U760" s="22"/>
      <c r="V760" s="22"/>
      <c r="W760" s="22"/>
      <c r="X760" s="10"/>
      <c r="Y760" s="10"/>
    </row>
    <row r="761" spans="8:25" ht="50.1" customHeight="1" x14ac:dyDescent="0.25">
      <c r="H761" s="19"/>
      <c r="I761" s="18"/>
      <c r="J761" s="18"/>
      <c r="S761" s="22"/>
      <c r="T761" s="22"/>
      <c r="U761" s="22"/>
      <c r="V761" s="22"/>
      <c r="W761" s="22"/>
      <c r="X761" s="10"/>
      <c r="Y761" s="10"/>
    </row>
    <row r="762" spans="8:25" ht="50.1" customHeight="1" x14ac:dyDescent="0.25">
      <c r="H762" s="19"/>
      <c r="I762" s="18"/>
      <c r="J762" s="18"/>
      <c r="S762" s="22"/>
      <c r="T762" s="22"/>
      <c r="U762" s="22"/>
      <c r="V762" s="22"/>
      <c r="W762" s="22"/>
      <c r="X762" s="10"/>
      <c r="Y762" s="10"/>
    </row>
    <row r="763" spans="8:25" ht="50.1" customHeight="1" x14ac:dyDescent="0.25">
      <c r="H763" s="19"/>
      <c r="I763" s="18"/>
      <c r="J763" s="18"/>
      <c r="S763" s="22"/>
      <c r="T763" s="22"/>
      <c r="U763" s="22"/>
      <c r="V763" s="22"/>
      <c r="W763" s="22"/>
      <c r="X763" s="10"/>
      <c r="Y763" s="10"/>
    </row>
    <row r="764" spans="8:25" ht="50.1" customHeight="1" x14ac:dyDescent="0.25">
      <c r="H764" s="19"/>
      <c r="I764" s="18"/>
      <c r="J764" s="18"/>
      <c r="S764" s="22"/>
      <c r="T764" s="22"/>
      <c r="U764" s="22"/>
      <c r="V764" s="22"/>
      <c r="W764" s="22"/>
      <c r="X764" s="10"/>
      <c r="Y764" s="10"/>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H999" s="19"/>
      <c r="I999" s="18"/>
      <c r="J999" s="18"/>
      <c r="S999" s="22"/>
      <c r="T999" s="22"/>
      <c r="U999" s="22"/>
      <c r="V999" s="22"/>
      <c r="W999" s="22"/>
      <c r="X999" s="11"/>
      <c r="Y999" s="11"/>
    </row>
    <row r="1000" spans="8:25" ht="50.1" customHeight="1" x14ac:dyDescent="0.25">
      <c r="H1000" s="19"/>
      <c r="I1000" s="18"/>
      <c r="J1000" s="18"/>
      <c r="S1000" s="22"/>
      <c r="T1000" s="22"/>
      <c r="U1000" s="22"/>
      <c r="V1000" s="22"/>
      <c r="W1000" s="22"/>
      <c r="X1000" s="11"/>
      <c r="Y1000" s="11"/>
    </row>
    <row r="1001" spans="8:25" ht="50.1" customHeight="1" x14ac:dyDescent="0.25">
      <c r="H1001" s="19"/>
      <c r="I1001" s="18"/>
      <c r="J1001" s="18"/>
      <c r="S1001" s="22"/>
      <c r="T1001" s="22"/>
      <c r="U1001" s="22"/>
      <c r="V1001" s="22"/>
      <c r="W1001" s="22"/>
      <c r="X1001" s="11"/>
      <c r="Y1001" s="11"/>
    </row>
    <row r="1002" spans="8:25" ht="50.1" customHeight="1" x14ac:dyDescent="0.25">
      <c r="H1002" s="19"/>
      <c r="I1002" s="18"/>
      <c r="J1002" s="18"/>
      <c r="S1002" s="22"/>
      <c r="T1002" s="22"/>
      <c r="U1002" s="22"/>
      <c r="V1002" s="22"/>
      <c r="W1002" s="22"/>
      <c r="X1002" s="11"/>
      <c r="Y1002" s="11"/>
    </row>
    <row r="1003" spans="8:25" ht="50.1" customHeight="1" x14ac:dyDescent="0.25">
      <c r="H1003" s="19"/>
      <c r="I1003" s="18"/>
      <c r="J1003" s="18"/>
      <c r="S1003" s="22"/>
      <c r="T1003" s="22"/>
      <c r="U1003" s="22"/>
      <c r="V1003" s="22"/>
      <c r="W1003" s="22"/>
      <c r="X1003" s="11"/>
      <c r="Y1003" s="11"/>
    </row>
    <row r="1004" spans="8:25" ht="50.1" customHeight="1" x14ac:dyDescent="0.25">
      <c r="H1004" s="19"/>
      <c r="I1004" s="18"/>
      <c r="J1004" s="18"/>
      <c r="S1004" s="22"/>
      <c r="T1004" s="22"/>
      <c r="U1004" s="22"/>
      <c r="V1004" s="22"/>
      <c r="W1004" s="22"/>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c r="X1140" s="11"/>
      <c r="Y1140" s="11"/>
    </row>
    <row r="1141" spans="24:25" ht="50.1" customHeight="1" x14ac:dyDescent="0.25">
      <c r="X1141" s="11"/>
      <c r="Y1141" s="11"/>
    </row>
    <row r="1142" spans="24:25" ht="50.1" customHeight="1" x14ac:dyDescent="0.25">
      <c r="X1142" s="11"/>
      <c r="Y1142" s="11"/>
    </row>
    <row r="1143" spans="24:25" ht="50.1" customHeight="1" x14ac:dyDescent="0.25">
      <c r="X1143" s="11"/>
      <c r="Y1143" s="11"/>
    </row>
    <row r="1144" spans="24:25" ht="50.1" customHeight="1" x14ac:dyDescent="0.25">
      <c r="X1144" s="11"/>
      <c r="Y1144" s="11"/>
    </row>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26:G26" name="Диапазон4"/>
    <protectedRange sqref="D27" name="Диапазон5"/>
    <protectedRange sqref="Q11:Q19" name="ППРФ925_1"/>
    <protectedRange sqref="I11:J19" name="Диапазон2_1_2"/>
    <protectedRange sqref="S11:T19" name="Диапазон3_1_1"/>
    <protectedRange sqref="G11:G19" name="Диапазон2_1_1_2"/>
    <protectedRange sqref="H11:H19" name="Диапазон2_1_1_1_1"/>
    <protectedRange sqref="F11:F19" name="Диапазон8_1"/>
  </protectedRanges>
  <mergeCells count="15">
    <mergeCell ref="H5:X5"/>
    <mergeCell ref="A20:W20"/>
    <mergeCell ref="A21:W21"/>
    <mergeCell ref="A22:W22"/>
    <mergeCell ref="AJ1:AN2"/>
    <mergeCell ref="AD8:AG8"/>
    <mergeCell ref="H1:P1"/>
    <mergeCell ref="B3:D3"/>
    <mergeCell ref="B6:D6"/>
    <mergeCell ref="E6:L6"/>
    <mergeCell ref="H2:P2"/>
    <mergeCell ref="F8:X8"/>
    <mergeCell ref="H3:P3"/>
    <mergeCell ref="H4:X4"/>
    <mergeCell ref="H7:P7"/>
  </mergeCells>
  <conditionalFormatting sqref="S11:S19">
    <cfRule type="expression" dxfId="0" priority="1">
      <formula>S11&gt;IF(#REF!=0,S11,#REF!)</formula>
    </cfRule>
  </conditionalFormatting>
  <dataValidations count="5">
    <dataValidation type="list" allowBlank="1" showInputMessage="1" showErrorMessage="1" sqref="Q11:Q19">
      <formula1>$AJ$5:$AK$5</formula1>
    </dataValidation>
    <dataValidation type="list" sqref="G11:H19">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9">
      <formula1>$AJ$3:$AL$3</formula1>
    </dataValidation>
    <dataValidation type="list" sqref="J11:J19">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9">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148467</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148467</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148467</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2018-03-02T13:20:52Z</dcterms:modified>
  <cp:contentStatus>v2017_1</cp:contentStatus>
</cp:coreProperties>
</file>