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ОО газопроводсервис\5 СМЕТЫ\ГОРГАЗ\033.06.18-СМ Водопроводная 15\"/>
    </mc:Choice>
  </mc:AlternateContent>
  <xr:revisionPtr revIDLastSave="0" documentId="13_ncr:1_{84694E20-93EF-4FD0-A91B-C1E1696D0FCB}" xr6:coauthVersionLast="43" xr6:coauthVersionMax="43" xr10:uidLastSave="{00000000-0000-0000-0000-000000000000}"/>
  <bookViews>
    <workbookView xWindow="-120" yWindow="-120" windowWidth="20730" windowHeight="11160" tabRatio="771" activeTab="1" xr2:uid="{00000000-000D-0000-FFFF-FFFF00000000}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данные'!$30:$30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6" i="16" l="1"/>
  <c r="M27" i="16"/>
  <c r="M28" i="16"/>
  <c r="M29" i="16"/>
  <c r="M30" i="16"/>
  <c r="M31" i="16"/>
  <c r="M32" i="16"/>
  <c r="M33" i="16"/>
  <c r="M34" i="16"/>
  <c r="M35" i="16"/>
  <c r="M36" i="16"/>
  <c r="M37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J15" i="16"/>
  <c r="G15" i="16"/>
  <c r="J13" i="16"/>
  <c r="G13" i="16"/>
  <c r="J12" i="16"/>
  <c r="G12" i="16"/>
  <c r="J11" i="16"/>
  <c r="G11" i="16"/>
  <c r="J16" i="8"/>
  <c r="G16" i="8"/>
  <c r="J14" i="8"/>
  <c r="G14" i="8"/>
  <c r="J13" i="8"/>
  <c r="G13" i="8"/>
  <c r="J12" i="8"/>
  <c r="G12" i="8"/>
  <c r="J76" i="8"/>
  <c r="G76" i="8"/>
  <c r="J75" i="8"/>
  <c r="G75" i="8"/>
  <c r="J14" i="16"/>
  <c r="G14" i="16"/>
  <c r="J15" i="8"/>
  <c r="G15" i="8"/>
  <c r="A18" i="16"/>
  <c r="A19" i="8"/>
  <c r="M123" i="16"/>
  <c r="M120" i="16"/>
  <c r="M117" i="16"/>
  <c r="M112" i="16"/>
  <c r="M125" i="16"/>
  <c r="M111" i="16"/>
  <c r="M114" i="16"/>
  <c r="M124" i="16"/>
  <c r="M121" i="16"/>
  <c r="M115" i="16"/>
  <c r="M118" i="16"/>
  <c r="M119" i="16"/>
  <c r="M116" i="16"/>
  <c r="M113" i="16"/>
  <c r="M12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&lt;&gt;</author>
    <author>YuKazaeva</author>
    <author>Сергей</author>
    <author>Alex</author>
    <author>onikitina</author>
    <author>Alex Sosedko</author>
  </authors>
  <commentList>
    <comment ref="A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5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6" authorId="2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8" authorId="2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9" authorId="2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2" authorId="3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2" authorId="3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3" authorId="3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3" authorId="3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4" authorId="3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4" authorId="3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5" authorId="4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5" authorId="4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5" authorId="3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6" authorId="3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6" authorId="3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6" authorId="4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6" authorId="4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6" authorId="3" shapeId="0" xr:uid="{00000000-0006-0000-0000-00001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6" authorId="3" shapeId="0" xr:uid="{00000000-0006-0000-0000-00001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6" authorId="3" shapeId="0" xr:uid="{00000000-0006-0000-0000-00001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9" authorId="2" shapeId="0" xr:uid="{00000000-0006-0000-0000-000018000000}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4" authorId="2" shapeId="0" xr:uid="{00000000-0006-0000-0000-000019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4" authorId="2" shapeId="0" xr:uid="{00000000-0006-0000-0000-00001A000000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4" authorId="2" shapeId="0" xr:uid="{00000000-0006-0000-0000-00001B000000}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4" authorId="5" shapeId="0" xr:uid="{00000000-0006-0000-0000-00001C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4" authorId="5" shapeId="0" xr:uid="{00000000-0006-0000-0000-00001D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4" authorId="5" shapeId="0" xr:uid="{00000000-0006-0000-0000-00001E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4" authorId="3" shapeId="0" xr:uid="{00000000-0006-0000-0000-00001F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4" authorId="3" shapeId="0" xr:uid="{00000000-0006-0000-0000-000020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4" authorId="3" shapeId="0" xr:uid="{00000000-0006-0000-0000-00002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4" authorId="2" shapeId="0" xr:uid="{00000000-0006-0000-0000-000022000000}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4" authorId="2" shapeId="0" xr:uid="{00000000-0006-0000-0000-000023000000}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4" authorId="2" shapeId="0" xr:uid="{00000000-0006-0000-0000-000024000000}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59" authorId="2" shapeId="0" xr:uid="{00000000-0006-0000-0000-000025000000}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59" authorId="2" shapeId="0" xr:uid="{00000000-0006-0000-0000-000026000000}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59" authorId="2" shapeId="0" xr:uid="{00000000-0006-0000-0000-000027000000}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59" authorId="2" shapeId="0" xr:uid="{00000000-0006-0000-0000-000028000000}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59" authorId="2" shapeId="0" xr:uid="{00000000-0006-0000-0000-000029000000}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59" authorId="2" shapeId="0" xr:uid="{00000000-0006-0000-0000-00002A000000}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59" authorId="2" shapeId="0" xr:uid="{00000000-0006-0000-0000-00002B000000}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78" authorId="0" shapeId="0" xr:uid="{00000000-0006-0000-0000-00002C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80" authorId="0" shapeId="0" xr:uid="{00000000-0006-0000-0000-00002D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&lt;&gt;</author>
    <author>YuKazaeva</author>
    <author>Сергей</author>
    <author>Alex</author>
    <author>onikitina</author>
  </authors>
  <commentList>
    <comment ref="A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 xr:uid="{00000000-0006-0000-0100-000003000000}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 xr:uid="{00000000-0006-0000-0100-000004000000}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 xr:uid="{00000000-0006-0000-0100-000005000000}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 xr:uid="{00000000-0006-0000-0100-000016000000}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 xr:uid="{00000000-0006-0000-0100-000017000000}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 xr:uid="{00000000-0006-0000-0100-000018000000}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 xr:uid="{00000000-0006-0000-0100-000019000000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 xr:uid="{00000000-0006-0000-0100-00001A000000}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 xr:uid="{00000000-0006-0000-0100-00001B000000}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 xr:uid="{00000000-0006-0000-0100-00001C000000}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 xr:uid="{00000000-0006-0000-0100-00001D000000}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 xr:uid="{00000000-0006-0000-0100-00001E000000}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 xr:uid="{00000000-0006-0000-0100-00001F000000}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 xr:uid="{00000000-0006-0000-0100-000020000000}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 xr:uid="{00000000-0006-0000-0100-000021000000}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 xr:uid="{00000000-0006-0000-0100-000022000000}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 xr:uid="{00000000-0006-0000-0100-000023000000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127" authorId="2" shapeId="0" xr:uid="{00000000-0006-0000-0100-000024000000}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27" authorId="2" shapeId="0" xr:uid="{00000000-0006-0000-0100-000025000000}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27" authorId="2" shapeId="0" xr:uid="{00000000-0006-0000-0100-000026000000}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127" authorId="3" shapeId="0" xr:uid="{00000000-0006-0000-0100-000027000000}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127" authorId="1" shapeId="0" xr:uid="{00000000-0006-0000-0100-00002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129" authorId="0" shapeId="0" xr:uid="{00000000-0006-0000-0100-000029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31" authorId="0" shapeId="0" xr:uid="{00000000-0006-0000-0100-00002A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<sst xmlns="http://schemas.openxmlformats.org/spreadsheetml/2006/main" count="763" uniqueCount="560">
  <si>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</si>
  <si>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</si>
  <si>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</si>
  <si>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</si>
  <si>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</si>
  <si>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</si>
  <si>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</si>
  <si>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</si>
  <si>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</si>
  <si>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</si>
  <si>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</si>
  <si>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</si>
  <si>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</si>
  <si>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</si>
  <si>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</si>
  <si>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</si>
  <si>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</si>
  <si>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</si>
  <si>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</si>
  <si>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</si>
  <si>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</si>
  <si>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</si>
  <si>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</si>
  <si>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</si>
  <si>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</si>
  <si>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</si>
  <si>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</si>
  <si>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</si>
  <si>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</si>
  <si>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</si>
  <si>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</si>
  <si>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</si>
  <si>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</si>
  <si>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</si>
  <si>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</si>
  <si>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</si>
  <si>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</si>
  <si>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низкого давления от точки подключения до границы земельного участка по адресу: г. Челябинск, Центральный район, поселок Сосновка, ул. Водопроводная 15</t>
  </si>
  <si>
    <t>Объект:Газопровод низкого давления от точки подключения до границы земельного участка по адресу: г. Челябинск, Центральный район, поселок Сосновка, ул. Водопроводная 15</t>
  </si>
  <si>
    <t>ЛОКАЛЬНАЯ СМЕТА №1</t>
  </si>
  <si>
    <t>на Технологическоне присоединение ул Водопроводная ,15</t>
  </si>
  <si>
    <t>Основание:033.06.18 - ТП - ГСН</t>
  </si>
  <si>
    <t>Раздел 1. ЗЕМЛЯНЫЕ РАБОТЫ</t>
  </si>
  <si>
    <t>Опоры под газопровод - 14 шт.</t>
  </si>
  <si>
    <t>ТЕР01-02-031-04
Бурение ям глубиной до 2 м бурильно-крановыми машинами: на автомобиле, группа грунтов 2
100 ям</t>
  </si>
  <si>
    <t>0,08
8/100</t>
  </si>
  <si>
    <t>2276,31
_____
232,59</t>
  </si>
  <si>
    <t>182
_____
19</t>
  </si>
  <si>
    <t>1254
_____
251</t>
  </si>
  <si>
    <t>ТЕР01-02-057-02
Разработка грунта вручную в траншеях глубиной до 2 м без креплений с откосами, группа грунтов: 2
100 м3 грунта</t>
  </si>
  <si>
    <t>0,1176
(1,96*6) / 100</t>
  </si>
  <si>
    <t>ТЕР06-01-001-13
Устройство фундаментов-столбов: бетонных
100 м3 бетона, бутобетона и железобетона в деле</t>
  </si>
  <si>
    <t>0,04655
(2,28+2,375) / 100</t>
  </si>
  <si>
    <t>6449,24
_____
6374,53</t>
  </si>
  <si>
    <t>1934,99
_____
302,95</t>
  </si>
  <si>
    <t>300
_____
297</t>
  </si>
  <si>
    <t>90
_____
14</t>
  </si>
  <si>
    <t>4048
_____
1750</t>
  </si>
  <si>
    <t>520
_____
190</t>
  </si>
  <si>
    <t>ТССЦ-401-0025
Бетон тяжелый, крупность заполнителя более 40 мм, класс В12,5 (М150)
м3</t>
  </si>
  <si>
    <t>4,7481
(2,28+2,375)*1,02</t>
  </si>
  <si>
    <t xml:space="preserve">
_____
578</t>
  </si>
  <si>
    <t xml:space="preserve">
_____
2744</t>
  </si>
  <si>
    <t xml:space="preserve">
_____
13542</t>
  </si>
  <si>
    <t>ТЕР01-02-061-02
Присыпка песком вручную траншей, пазух котлованов и ям, группа грунтов: 2
100 м3 грунта</t>
  </si>
  <si>
    <t>0,0948
9,48 / 100</t>
  </si>
  <si>
    <t>ТССЦ-408-0122
Песок природный для строительных работ средний
м3</t>
  </si>
  <si>
    <t>10,428
9,48*1,1</t>
  </si>
  <si>
    <t xml:space="preserve">
_____
117</t>
  </si>
  <si>
    <t xml:space="preserve">
_____
1220</t>
  </si>
  <si>
    <t xml:space="preserve">
_____
3626</t>
  </si>
  <si>
    <t>ТЕР01-02-005-01
Уплотнение грунта пневматическими трамбовками, группа грунтов: 1-2
100 м3 уплотненного грунта</t>
  </si>
  <si>
    <t>0,0948
9,48/100</t>
  </si>
  <si>
    <t>199,9
_____
36,97</t>
  </si>
  <si>
    <t>19
_____
4</t>
  </si>
  <si>
    <t>127
_____
47</t>
  </si>
  <si>
    <t>ТССЦпг-01-01-01-039
Погрузочные работы при автомобильных перевозках: грунта растительного слоя (земля, перегной)
1 т груза</t>
  </si>
  <si>
    <t>20,58
1,96*6*1,75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</si>
  <si>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</si>
  <si>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ТЕР09-03-012-12
Монтаж опорных стоек для пролетов: до 24 м
1 т конструкций</t>
  </si>
  <si>
    <t>0,69757
(3*64,7+33,9+16,9+3*20,77+21,95+2*25,45+2*118,78+78,23+2*0,86)/1000</t>
  </si>
  <si>
    <t>74,73
_____
175,4</t>
  </si>
  <si>
    <t>299,82
_____
36,18</t>
  </si>
  <si>
    <t>52
_____
123</t>
  </si>
  <si>
    <t>209
_____
25</t>
  </si>
  <si>
    <t>703
_____
700</t>
  </si>
  <si>
    <t>1267
_____
340</t>
  </si>
  <si>
    <t>ТССЦ-201-0813
Опоры стальные
т</t>
  </si>
  <si>
    <t xml:space="preserve">
_____
12870</t>
  </si>
  <si>
    <t xml:space="preserve">
_____
8978</t>
  </si>
  <si>
    <t xml:space="preserve">
_____
43787</t>
  </si>
  <si>
    <t>ТЕР13-03-002-04
Огрунтовка металлических поверхностей за 2 раз: грунтовкой ГФ-021
100 м2 окрашиваемой поверхности</t>
  </si>
  <si>
    <t>0,16914
(0,358*15+0,5*(5+6,8)+0,28*(3,4+2,4*3+2,5+2,8*2)+0,24*1,7)/100</t>
  </si>
  <si>
    <t>142,94
_____
500,72</t>
  </si>
  <si>
    <t>20,3
_____
0,24</t>
  </si>
  <si>
    <t>24
_____
85</t>
  </si>
  <si>
    <t>326
_____
287</t>
  </si>
  <si>
    <t>15
_____
1</t>
  </si>
  <si>
    <t>ТЕР13-03-004-26
Окраска металлических огрунтованных поверхностей: эмалью ПФ-115 2 раза
100 м2 окрашиваемой поверхности</t>
  </si>
  <si>
    <t>87,86
_____
776,96</t>
  </si>
  <si>
    <t>13,6
_____
0,24</t>
  </si>
  <si>
    <t>15
_____
132</t>
  </si>
  <si>
    <t>200
_____
431</t>
  </si>
  <si>
    <t>10
_____
1</t>
  </si>
  <si>
    <t>Раздел 2. ПРОКЛАДКА СТАЛЬНОГО УЧАСТКА ГАЗОПРОВОДА НИЗКОГО ДАВЛЕНИЯ Ф57х3.5 мм Ф89х3.5 мм</t>
  </si>
  <si>
    <t>ТЕР24-02-041-03
Надземная прокладка стальных газопроводов на металлических опорах, условный диаметр газопровода: 80 мм
100 м газопровода</t>
  </si>
  <si>
    <t>0,516
51,6/100</t>
  </si>
  <si>
    <t>252,68
_____
317,46</t>
  </si>
  <si>
    <t>1654,43
_____
209,45</t>
  </si>
  <si>
    <t>130
_____
164</t>
  </si>
  <si>
    <t>854
_____
108</t>
  </si>
  <si>
    <t>1757
_____
590</t>
  </si>
  <si>
    <t>4870
_____
1457</t>
  </si>
  <si>
    <t>Прайс АО "Металл-база"
Трубы стальные электросварные прямошовные со снятой фаской из стали марок БСт2кп-БСт4кп и БСт2пс-БСт4пс наружный диаметр 89 мм, толщина стенки 3,5 мм_x000D_
(При покупке части изделия от целого цена увеличивается на 30%, при покупке менее 50кг цена увеличивается на 20%)
м</t>
  </si>
  <si>
    <t>52,116
51,6*1,01</t>
  </si>
  <si>
    <t xml:space="preserve">
_____
80,13</t>
  </si>
  <si>
    <t xml:space="preserve">
_____
4176</t>
  </si>
  <si>
    <t xml:space="preserve">
_____
26143</t>
  </si>
  <si>
    <t>ТЕР24-02-041-01
Надземная прокладка стальных газопроводов на металлических опорах, условный диаметр газопровода: 50 мм
100 м газопровода</t>
  </si>
  <si>
    <t>0,447
44,7/100</t>
  </si>
  <si>
    <t>232,58
_____
200,73</t>
  </si>
  <si>
    <t>1591,9
_____
205,71</t>
  </si>
  <si>
    <t>104
_____
89</t>
  </si>
  <si>
    <t>712
_____
92</t>
  </si>
  <si>
    <t>1402
_____
330</t>
  </si>
  <si>
    <t>4099
_____
1240</t>
  </si>
  <si>
    <t>Прайс АО "Металл-база"
Трубы стальные электросварные прямошовные со снятой фаской из стали марок БСт2кп-БСт4кп и БСт2пс-БСт4пс наружный диаметр 57 мм, толщина стенки 3,5 мм_x000D_
(При покупке части изделия от целого цена увеличивается на 30%, при покупке менее 50кг цена увеличивается на 20%)
м</t>
  </si>
  <si>
    <t>45,147
44,7*1,01</t>
  </si>
  <si>
    <t xml:space="preserve">
_____
47,79</t>
  </si>
  <si>
    <t xml:space="preserve">
_____
2158</t>
  </si>
  <si>
    <t xml:space="preserve">
_____
13506</t>
  </si>
  <si>
    <t>ТЕР24-02-041-01
Надземная прокладка стальных газопроводов на металлических опорах, условный диаметр газопровода32 мм
100 м газопровода</t>
  </si>
  <si>
    <t>0,005
0,5/100</t>
  </si>
  <si>
    <t>1
_____
1</t>
  </si>
  <si>
    <t>8
_____
1</t>
  </si>
  <si>
    <t>16
_____
3</t>
  </si>
  <si>
    <t>46
_____
14</t>
  </si>
  <si>
    <t>Прайс АО "Металл-база"
Трубы стальные сварные водогазопроводные с резьбой черные обыкновенные (неоцинкованные), диаметр условного прохода 32 мм, толщина стенки 3,2 мм _x000D_
(При покупке части изделия от целого цена увеличивается на 30%, при покупке менее 50кг цена увеличивается на 20%)
м</t>
  </si>
  <si>
    <t>0,505
0,5*1,01</t>
  </si>
  <si>
    <t xml:space="preserve">
_____
36,48</t>
  </si>
  <si>
    <t xml:space="preserve">
_____
18</t>
  </si>
  <si>
    <t xml:space="preserve">
_____
115</t>
  </si>
  <si>
    <t>ТЕР24-02-051-01
Монтаж задвижки стальной фланцевой для надземной установки на газопроводах из труб условным диаметром: 50 мм
1 задвижка
281,83 = 493,69 - 5,8 x 21,70 - 4 x 21,50</t>
  </si>
  <si>
    <t>77,36
_____
103,22</t>
  </si>
  <si>
    <t>77
_____
104</t>
  </si>
  <si>
    <t>1042
_____
615</t>
  </si>
  <si>
    <t>Прайс ООО "АЛСО"
Кран шаровой муфтовый стальной ALSO серии GAS, DN 32, Py=4.0 МПа КШ.М.П.GAS 032.40-01
шт.</t>
  </si>
  <si>
    <t xml:space="preserve">
_____
269,63</t>
  </si>
  <si>
    <t xml:space="preserve">
_____
270</t>
  </si>
  <si>
    <t xml:space="preserve">
_____
1688</t>
  </si>
  <si>
    <t>ТЕР22-03-001-05
Установка фасонных частей стальных сварных диаметром: 100-250 мм
1 т фасонных частей</t>
  </si>
  <si>
    <t>0,017
(1*0,2+4*1,0+4*0,5+8*1,2+1*1,2)/1000</t>
  </si>
  <si>
    <t>4960,28
_____
14919,4</t>
  </si>
  <si>
    <t>11806,75
_____
1684,6</t>
  </si>
  <si>
    <t>84
_____
254</t>
  </si>
  <si>
    <t>201
_____
29</t>
  </si>
  <si>
    <t>1137
_____
2216</t>
  </si>
  <si>
    <t>1281
_____
386</t>
  </si>
  <si>
    <t>0,22544
(0,28*51,6+0,18*44,7+0,1*0,5)/100</t>
  </si>
  <si>
    <t>32
_____
113</t>
  </si>
  <si>
    <t>434
_____
383</t>
  </si>
  <si>
    <t>20
_____
1</t>
  </si>
  <si>
    <t>20
_____
175</t>
  </si>
  <si>
    <t>267
_____
574</t>
  </si>
  <si>
    <t>14
_____
1</t>
  </si>
  <si>
    <t>ТССЦ-201-8059
Опорные части, седла, кронштейны и хомуты_x000D_
(крепление газопровода к металлической опоре)
т</t>
  </si>
  <si>
    <t>0,00172
(0,86*2)*0,001</t>
  </si>
  <si>
    <t xml:space="preserve">
_____
22</t>
  </si>
  <si>
    <t xml:space="preserve">
_____
129</t>
  </si>
  <si>
    <t>Раздел 3. ИСПЫТАНИЯ ГАЗОПРОВОДА НИЗКОГО ДАВЛЕНИЯ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</si>
  <si>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</si>
  <si>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29,4
_____
5,66</t>
  </si>
  <si>
    <t>29
_____
6</t>
  </si>
  <si>
    <t>396
_____
17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</si>
  <si>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</si>
  <si>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</si>
  <si>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</si>
  <si>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875
_____
139</t>
  </si>
  <si>
    <t>ТЕР24-02-120-02
Очистка полости трубопровода продувкой воздухом, условный диаметр газопровода: до 100 мм
100 м трубопровода</t>
  </si>
  <si>
    <t>0,968
96,8 / 100</t>
  </si>
  <si>
    <t>12,55
_____
2,43</t>
  </si>
  <si>
    <t>12
_____
2</t>
  </si>
  <si>
    <t>82
_____
32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</si>
  <si>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</si>
  <si>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</si>
  <si>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7
_____
1</t>
  </si>
  <si>
    <t>41
_____
10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</si>
  <si>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</si>
  <si>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</si>
  <si>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</si>
  <si>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5391
_____
1147</t>
  </si>
  <si>
    <t>Итого прямые затраты по смете</t>
  </si>
  <si>
    <t>1400
_____
21167</t>
  </si>
  <si>
    <t>3595
_____
380</t>
  </si>
  <si>
    <t>18901
_____
110571</t>
  </si>
  <si>
    <t>21360
_____
5118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</si>
  <si>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</si>
  <si>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</si>
  <si>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26)</t>
  </si>
  <si>
    <t xml:space="preserve">
_____
1</t>
  </si>
  <si>
    <t xml:space="preserve">
_____
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</si>
  <si>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</si>
  <si>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</si>
  <si>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</si>
  <si>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</si>
  <si>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</si>
  <si>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</si>
  <si>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</si>
  <si>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</si>
  <si>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</si>
  <si>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</si>
  <si>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</si>
  <si>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ЛОКАЛЬНЫЙ РЕСУРСНЫЙ СМЕТНЫЙ РАСЧЕТ №1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</si>
  <si>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</si>
  <si>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</si>
  <si>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</si>
  <si>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</si>
  <si>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чел.-ч
</t>
  </si>
  <si>
    <t xml:space="preserve">9,48
</t>
  </si>
  <si>
    <t xml:space="preserve">127,83
</t>
  </si>
  <si>
    <t>1-2-0</t>
  </si>
  <si>
    <t>Рабочий строитель (ср 2)</t>
  </si>
  <si>
    <t xml:space="preserve">9,86
</t>
  </si>
  <si>
    <t xml:space="preserve">132,91
</t>
  </si>
  <si>
    <t>1-3-0</t>
  </si>
  <si>
    <t>Рабочий строитель (ср 3)</t>
  </si>
  <si>
    <t xml:space="preserve">10,78
</t>
  </si>
  <si>
    <t xml:space="preserve">145,37
</t>
  </si>
  <si>
    <t>1-3-4</t>
  </si>
  <si>
    <t>Рабочий строитель (ср 3,4)</t>
  </si>
  <si>
    <t xml:space="preserve">11,34
</t>
  </si>
  <si>
    <t xml:space="preserve">152,9
</t>
  </si>
  <si>
    <t>1-3-5</t>
  </si>
  <si>
    <t>Рабочий строитель (ср 3,5)</t>
  </si>
  <si>
    <t xml:space="preserve">11,47
</t>
  </si>
  <si>
    <t xml:space="preserve">154,54
</t>
  </si>
  <si>
    <t>1-4-0</t>
  </si>
  <si>
    <t>Рабочий строитель (ср 4)</t>
  </si>
  <si>
    <t xml:space="preserve">12,16
</t>
  </si>
  <si>
    <t xml:space="preserve">163,88
</t>
  </si>
  <si>
    <t>1-4-5</t>
  </si>
  <si>
    <t>Рабочий строитель (ср 4,5)</t>
  </si>
  <si>
    <t xml:space="preserve">13,09
</t>
  </si>
  <si>
    <t xml:space="preserve">176,34
</t>
  </si>
  <si>
    <t>1-4-7</t>
  </si>
  <si>
    <t>Рабочий строитель (ср 4,7)</t>
  </si>
  <si>
    <t xml:space="preserve">13,46
</t>
  </si>
  <si>
    <t xml:space="preserve">181,42
</t>
  </si>
  <si>
    <t>1-5-0</t>
  </si>
  <si>
    <t>Рабочий строитель (ср 5)</t>
  </si>
  <si>
    <t xml:space="preserve">14,02
</t>
  </si>
  <si>
    <t xml:space="preserve">188,96
</t>
  </si>
  <si>
    <t>1-6-0</t>
  </si>
  <si>
    <t>Рабочий монтажник (ср 6)</t>
  </si>
  <si>
    <t xml:space="preserve">16,33
</t>
  </si>
  <si>
    <t xml:space="preserve">220,1
</t>
  </si>
  <si>
    <t>Затраты труда машинистов</t>
  </si>
  <si>
    <t xml:space="preserve">
</t>
  </si>
  <si>
    <t/>
  </si>
  <si>
    <t>Итого по трудовым ресурсам</t>
  </si>
  <si>
    <t xml:space="preserve">руб
</t>
  </si>
  <si>
    <t xml:space="preserve">          Машины и механизмы</t>
  </si>
  <si>
    <t>Краны башенные при работе на других видах строительства 8 т</t>
  </si>
  <si>
    <t xml:space="preserve">маш.час
</t>
  </si>
  <si>
    <t xml:space="preserve">92,76
</t>
  </si>
  <si>
    <t xml:space="preserve">535
</t>
  </si>
  <si>
    <t>МТРиЭ ЧО, пост. от 06.05.2019 № 36/11</t>
  </si>
  <si>
    <t>Краны козловые при работе на монтаже технологического оборудования 32 т</t>
  </si>
  <si>
    <t xml:space="preserve">121,86
</t>
  </si>
  <si>
    <t xml:space="preserve">761
</t>
  </si>
  <si>
    <t>Краны на автомобильном ходу при работе на других видах строительства 10 т</t>
  </si>
  <si>
    <t xml:space="preserve">134,07
</t>
  </si>
  <si>
    <t xml:space="preserve">801
</t>
  </si>
  <si>
    <t>Краны на гусеничном ходу при работе на других видах строительства 25 т</t>
  </si>
  <si>
    <t xml:space="preserve">136,66
</t>
  </si>
  <si>
    <t xml:space="preserve">815
</t>
  </si>
  <si>
    <t>Автопогрузчики 5 т</t>
  </si>
  <si>
    <t xml:space="preserve">111,55
</t>
  </si>
  <si>
    <t xml:space="preserve">529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</si>
  <si>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</si>
  <si>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</si>
  <si>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109
</t>
  </si>
  <si>
    <t>Аппарат для газовой сварки и резки</t>
  </si>
  <si>
    <t xml:space="preserve">1,29
</t>
  </si>
  <si>
    <t xml:space="preserve">5
</t>
  </si>
  <si>
    <t>Преобразователи сварочные с номинальным сварочным током 315-500 А</t>
  </si>
  <si>
    <t xml:space="preserve">10,97
</t>
  </si>
  <si>
    <t xml:space="preserve">98
</t>
  </si>
  <si>
    <t>Гамма-дефектоскопы с толщиной просвечиваемой стали до 80 мм</t>
  </si>
  <si>
    <t xml:space="preserve">56,92
</t>
  </si>
  <si>
    <t xml:space="preserve">165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</si>
  <si>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</si>
  <si>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</si>
  <si>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421
</t>
  </si>
  <si>
    <t>Вибратор глубинный</t>
  </si>
  <si>
    <t xml:space="preserve">1,98
</t>
  </si>
  <si>
    <t xml:space="preserve">11
</t>
  </si>
  <si>
    <t>Агрегаты сварочные двухпостовые для ручной сварки на тракторе 79 кВт (108 л.с.)</t>
  </si>
  <si>
    <t xml:space="preserve">112,26
</t>
  </si>
  <si>
    <t xml:space="preserve">717
</t>
  </si>
  <si>
    <t>Трубоукладчики для труб диаметром до 400 мм грузоподъемностью 6,3 т</t>
  </si>
  <si>
    <t xml:space="preserve">129,46
</t>
  </si>
  <si>
    <t xml:space="preserve">760
</t>
  </si>
  <si>
    <t>Машины бурильно-крановые на автомобиле, глубина бурения 3,5 м</t>
  </si>
  <si>
    <t xml:space="preserve">137,21
</t>
  </si>
  <si>
    <t xml:space="preserve">945
</t>
  </si>
  <si>
    <t>Машины шлифовальные электрические</t>
  </si>
  <si>
    <t xml:space="preserve">1,86
</t>
  </si>
  <si>
    <t xml:space="preserve">10
</t>
  </si>
  <si>
    <t>Трамбовки пневматические при работе от передвижных компрессорных станций</t>
  </si>
  <si>
    <t xml:space="preserve">0,75
</t>
  </si>
  <si>
    <t>МТРиЭ ЧО, пост. от 06.05.2019 № 36/11    (331100-1)</t>
  </si>
  <si>
    <t>Пила цепная электрическая</t>
  </si>
  <si>
    <t xml:space="preserve">3,44
</t>
  </si>
  <si>
    <t xml:space="preserve">17
</t>
  </si>
  <si>
    <t>Агрегаты окрасочные высокого давления для окраски поверхностей конструкций мощностью 1 кВт</t>
  </si>
  <si>
    <t xml:space="preserve">7,12
</t>
  </si>
  <si>
    <t xml:space="preserve">29
</t>
  </si>
  <si>
    <t>Автомобили бортовые, грузоподъемность до 5 т</t>
  </si>
  <si>
    <t xml:space="preserve">103,2
</t>
  </si>
  <si>
    <t xml:space="preserve">622
</t>
  </si>
  <si>
    <t>Спецавтомашины грузоподъемностью до 8 т, вездеходы</t>
  </si>
  <si>
    <t xml:space="preserve">128,2
</t>
  </si>
  <si>
    <t xml:space="preserve">872,74
</t>
  </si>
  <si>
    <t>ЧелСЦена, май 2019 г., ч.2</t>
  </si>
  <si>
    <t>Итого по строительным машинам</t>
  </si>
  <si>
    <t xml:space="preserve">          Материалы</t>
  </si>
  <si>
    <t>101-0122</t>
  </si>
  <si>
    <t>Гайки шестигранные диаметр резьбы 10 мм</t>
  </si>
  <si>
    <t xml:space="preserve">т
</t>
  </si>
  <si>
    <t xml:space="preserve">19140
</t>
  </si>
  <si>
    <t xml:space="preserve">88185,35
</t>
  </si>
  <si>
    <t>08.05.189</t>
  </si>
  <si>
    <t>101-0309</t>
  </si>
  <si>
    <t>Канаты пеньковые пропитанные</t>
  </si>
  <si>
    <t xml:space="preserve">33750
</t>
  </si>
  <si>
    <t xml:space="preserve">145823,23
</t>
  </si>
  <si>
    <t>Среднее (10.01.396/30301.03*32875.34, 10.01.392)</t>
  </si>
  <si>
    <t>101-0324</t>
  </si>
  <si>
    <t>Кислород технический газообразный</t>
  </si>
  <si>
    <t xml:space="preserve">м3
</t>
  </si>
  <si>
    <t xml:space="preserve">6,2
</t>
  </si>
  <si>
    <t xml:space="preserve">48,97
</t>
  </si>
  <si>
    <t>26.03.080</t>
  </si>
  <si>
    <t>101-0797</t>
  </si>
  <si>
    <t>Проволока горячекатаная в мотках, диаметром 6,3-6,5 мм</t>
  </si>
  <si>
    <t xml:space="preserve">4650
</t>
  </si>
  <si>
    <t xml:space="preserve">44894,17
</t>
  </si>
  <si>
    <t>МТРиЭ ЧО, Пост.от 06.05.2019 г. №36/11, п.118</t>
  </si>
  <si>
    <t>101-1019</t>
  </si>
  <si>
    <t>Швеллеры № 40 из стали марки Ст0</t>
  </si>
  <si>
    <t xml:space="preserve">4977,24
</t>
  </si>
  <si>
    <t xml:space="preserve">63852,25
</t>
  </si>
  <si>
    <t>Среднее (08.04.085/5424.71*4822.3, 08.04.086/5349.52*4822.3)</t>
  </si>
  <si>
    <t>101-1292</t>
  </si>
  <si>
    <t>Уайт-спирит</t>
  </si>
  <si>
    <t xml:space="preserve">10580
</t>
  </si>
  <si>
    <t xml:space="preserve">62798,45
</t>
  </si>
  <si>
    <t>МТРиЭ ЧО, Пост.от 06.05.2019 г. №36/11, п.380</t>
  </si>
  <si>
    <t>101-1513</t>
  </si>
  <si>
    <t>Электроды диаметром 4 мм Э42</t>
  </si>
  <si>
    <t xml:space="preserve">11520
</t>
  </si>
  <si>
    <t xml:space="preserve">87434,96
</t>
  </si>
  <si>
    <t>08.07.006</t>
  </si>
  <si>
    <t>101-1514</t>
  </si>
  <si>
    <t>Электроды диаметром 4 мм Э42А</t>
  </si>
  <si>
    <t>101-1529</t>
  </si>
  <si>
    <t>Электроды диаметром 6 мм Э42</t>
  </si>
  <si>
    <t xml:space="preserve">10660
</t>
  </si>
  <si>
    <t xml:space="preserve">87867,88
</t>
  </si>
  <si>
    <t>К=1,1 МТРиЭ ЧО, Пост.от 06.05.2019 г. №36/11</t>
  </si>
  <si>
    <t>101-1530</t>
  </si>
  <si>
    <t>Электроды диаметром 6 мм Э42А</t>
  </si>
  <si>
    <t>101-1668</t>
  </si>
  <si>
    <t>Рогожа</t>
  </si>
  <si>
    <t xml:space="preserve">м2
</t>
  </si>
  <si>
    <t xml:space="preserve">11,6
</t>
  </si>
  <si>
    <t xml:space="preserve">44,8
</t>
  </si>
  <si>
    <t>26.10.080</t>
  </si>
  <si>
    <t>101-1714</t>
  </si>
  <si>
    <t>Болты с гайками и шайбами строительные</t>
  </si>
  <si>
    <t xml:space="preserve">17290
</t>
  </si>
  <si>
    <t xml:space="preserve">72489,24
</t>
  </si>
  <si>
    <t>МТРиЭ ЧО, Пост.от 06.05.2019 г. №36/11, п.139</t>
  </si>
  <si>
    <t>101-1805</t>
  </si>
  <si>
    <t>Гвозди строительные</t>
  </si>
  <si>
    <t xml:space="preserve">9190
</t>
  </si>
  <si>
    <t xml:space="preserve">53850,78
</t>
  </si>
  <si>
    <t>МТРиЭ ЧО, Пост.от 06.05.2019 г. №36/11, п.144</t>
  </si>
  <si>
    <t>101-1994</t>
  </si>
  <si>
    <t>Краски маркировочные МКЭ-4</t>
  </si>
  <si>
    <t xml:space="preserve">кг
</t>
  </si>
  <si>
    <t xml:space="preserve">103
</t>
  </si>
  <si>
    <t xml:space="preserve">185,89
</t>
  </si>
  <si>
    <t>101-2211</t>
  </si>
  <si>
    <t>Пленка радиографическая РТ-5</t>
  </si>
  <si>
    <t xml:space="preserve">дм2
</t>
  </si>
  <si>
    <t xml:space="preserve">8,3
</t>
  </si>
  <si>
    <t xml:space="preserve">19,26
</t>
  </si>
  <si>
    <t>Среднее (37.03.003, 37.03.004, 37.03.011, 37.03.0111, 37.03.012, 37.03.0121, 37.03.016, 37.03.017, 37.03.018)</t>
  </si>
  <si>
    <t>101-2278</t>
  </si>
  <si>
    <t>Пропан-бутан, смесь техническая</t>
  </si>
  <si>
    <t xml:space="preserve">9,8
</t>
  </si>
  <si>
    <t xml:space="preserve">50,75
</t>
  </si>
  <si>
    <t>26.03.130</t>
  </si>
  <si>
    <t>101-2467</t>
  </si>
  <si>
    <t>Растворитель марки Р-4</t>
  </si>
  <si>
    <t xml:space="preserve">16570
</t>
  </si>
  <si>
    <t xml:space="preserve">75781,43
</t>
  </si>
  <si>
    <t>Среднее (14.01.401, 14.01.402)</t>
  </si>
  <si>
    <t>101-3271</t>
  </si>
  <si>
    <t>Фотопроявитель</t>
  </si>
  <si>
    <t xml:space="preserve">л
</t>
  </si>
  <si>
    <t xml:space="preserve">25,4
</t>
  </si>
  <si>
    <t xml:space="preserve">138,37
</t>
  </si>
  <si>
    <t>101-3272</t>
  </si>
  <si>
    <t>Фотофиксаж</t>
  </si>
  <si>
    <t xml:space="preserve">18,5
</t>
  </si>
  <si>
    <t xml:space="preserve">106,89
</t>
  </si>
  <si>
    <t>Среднее (37.03.036, 37.03.037, 37.03.038, 37.03.039)</t>
  </si>
  <si>
    <t>101-8001</t>
  </si>
  <si>
    <t>Кислота уксусная</t>
  </si>
  <si>
    <t xml:space="preserve">18,9
</t>
  </si>
  <si>
    <t xml:space="preserve">61,71
</t>
  </si>
  <si>
    <t>26.02.076</t>
  </si>
  <si>
    <t>102-0023</t>
  </si>
  <si>
    <t>Бруски обрезные хвойных пород длиной 4-6,5 м, шириной 75-150 мм, толщиной 40-75 мм, I сорта</t>
  </si>
  <si>
    <t xml:space="preserve">1540
</t>
  </si>
  <si>
    <t xml:space="preserve">9486,43
</t>
  </si>
  <si>
    <t>09.01.071</t>
  </si>
  <si>
    <t>102-0061</t>
  </si>
  <si>
    <t>Доски обрезные хвойных пород длиной 4-6,5 м, шириной 75-150 мм, толщиной 44 мм и более, III сорта</t>
  </si>
  <si>
    <t xml:space="preserve">739
</t>
  </si>
  <si>
    <t xml:space="preserve">5968,54
</t>
  </si>
  <si>
    <t>МТРиЭ ЧО, Пост.от 06.05.2019 г. №36/11, п.179</t>
  </si>
  <si>
    <t>103-1009</t>
  </si>
  <si>
    <t>Фасонные стальные сварные части, диаметр до 800 мм</t>
  </si>
  <si>
    <t xml:space="preserve">13960
</t>
  </si>
  <si>
    <t xml:space="preserve">122471,29
</t>
  </si>
  <si>
    <t>МТРиЭ ЧО, Пост.от 06.05.2019 г. №36/11, п.198</t>
  </si>
  <si>
    <t>113-0021</t>
  </si>
  <si>
    <t>Грунтовка ГФ-021 красно-коричневая</t>
  </si>
  <si>
    <t xml:space="preserve">18440
</t>
  </si>
  <si>
    <t xml:space="preserve">56973,64
</t>
  </si>
  <si>
    <t>МТРиЭ ЧО, Пост.от 06.05.2019 г. №36/11, п.219</t>
  </si>
  <si>
    <t>113-0026</t>
  </si>
  <si>
    <t>Грунтовка ФЛ-03К коричневая</t>
  </si>
  <si>
    <t xml:space="preserve">30400
</t>
  </si>
  <si>
    <t xml:space="preserve">68867,29
</t>
  </si>
  <si>
    <t>14.01.340</t>
  </si>
  <si>
    <t>113-0077</t>
  </si>
  <si>
    <t>Ксилол нефтяной марки А</t>
  </si>
  <si>
    <t xml:space="preserve">14540
</t>
  </si>
  <si>
    <t xml:space="preserve">82824,46
</t>
  </si>
  <si>
    <t>Среднее (14.01.435, 14.01.435.1/0.865*1000)</t>
  </si>
  <si>
    <t>113-0095</t>
  </si>
  <si>
    <t>Лак кремнийорганический термостойкий марки ПФ-170</t>
  </si>
  <si>
    <t xml:space="preserve">17790
</t>
  </si>
  <si>
    <t xml:space="preserve">93233,96
</t>
  </si>
  <si>
    <t>14.01.2401</t>
  </si>
  <si>
    <t>113-0228</t>
  </si>
  <si>
    <t>Эмаль ХВ-125 серебристая</t>
  </si>
  <si>
    <t xml:space="preserve">27280
</t>
  </si>
  <si>
    <t xml:space="preserve">90401,08
</t>
  </si>
  <si>
    <t>МТРиЭ ЧО, Пост.от 06.05.2019 г. №36/11, п.220</t>
  </si>
  <si>
    <t>113-0246</t>
  </si>
  <si>
    <t>Эмаль ПФ-115 серая</t>
  </si>
  <si>
    <t xml:space="preserve">19666,67
</t>
  </si>
  <si>
    <t xml:space="preserve">62380,4
</t>
  </si>
  <si>
    <t>14.01.1642</t>
  </si>
  <si>
    <t>201-0696</t>
  </si>
  <si>
    <t>Газопроводы: опорные части, опоры, кронштейны, подвески, хомуты, седла, тарельчатые компенсаторы, прямолинейные участки, фасонные части дорожного габарита упругодеформированные до железнодорожного габарита</t>
  </si>
  <si>
    <t xml:space="preserve">12870
</t>
  </si>
  <si>
    <t xml:space="preserve">73679,4
</t>
  </si>
  <si>
    <t>Среднее (08.01.015, 08.01.638)</t>
  </si>
  <si>
    <t>201-0756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</si>
  <si>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</si>
  <si>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 xml:space="preserve">10420
</t>
  </si>
  <si>
    <t xml:space="preserve">66857,58
</t>
  </si>
  <si>
    <t>МТРиЭ ЧО, Пост.от 06.05.2019 г. №36/11, п.238</t>
  </si>
  <si>
    <t>203-0511</t>
  </si>
  <si>
    <t>Щиты из досок толщиной 25 мм</t>
  </si>
  <si>
    <t xml:space="preserve">66
</t>
  </si>
  <si>
    <t xml:space="preserve">377,57
</t>
  </si>
  <si>
    <t>МТРиЭ ЧО, Пост.от 06.05.2019 г. №36/11, п.262</t>
  </si>
  <si>
    <t>405-0253</t>
  </si>
  <si>
    <t>Известь строительная негашеная комовая, сорт I</t>
  </si>
  <si>
    <t xml:space="preserve">722,97
</t>
  </si>
  <si>
    <t xml:space="preserve">5101,93
</t>
  </si>
  <si>
    <t>МТРиЭ ЧО, Пост.от 06.05.2019 г. №36/11, п.372</t>
  </si>
  <si>
    <t>411-0001</t>
  </si>
  <si>
    <t>Вода</t>
  </si>
  <si>
    <t xml:space="preserve">3,11
</t>
  </si>
  <si>
    <t xml:space="preserve">22,6
</t>
  </si>
  <si>
    <t>Среднее (26.01.015, 26.01.017)</t>
  </si>
  <si>
    <t>411-0002</t>
  </si>
  <si>
    <t>Вода водопроводная</t>
  </si>
  <si>
    <t>507-0966</t>
  </si>
  <si>
    <t>Фланцы стальные плоские приварные из стали ВСт3сп2, ВСт3сп3, давлением 0,6 МПа (6 кгс/см2), диаметром 50 мм</t>
  </si>
  <si>
    <t xml:space="preserve">шт.
</t>
  </si>
  <si>
    <t xml:space="preserve">35
</t>
  </si>
  <si>
    <t xml:space="preserve">223,49
</t>
  </si>
  <si>
    <t>20.06.327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</si>
  <si>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</si>
  <si>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</si>
  <si>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</si>
  <si>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</si>
  <si>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</si>
  <si>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507-2450</t>
  </si>
  <si>
    <t>Узлы трубопроводов с установкой необходимых деталей из бесшовных труб, сталь 20, диаметром условного прохода 100 мм, толщиной стенки 4,0 мм</t>
  </si>
  <si>
    <t xml:space="preserve">19270
</t>
  </si>
  <si>
    <t xml:space="preserve">40267,23
</t>
  </si>
  <si>
    <t>Код ОКП 14 69 00</t>
  </si>
  <si>
    <t>508-0097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</si>
  <si>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</si>
  <si>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 xml:space="preserve">10 м
</t>
  </si>
  <si>
    <t xml:space="preserve">61,4
</t>
  </si>
  <si>
    <t xml:space="preserve">310,26
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</si>
  <si>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</si>
  <si>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</si>
  <si>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</si>
  <si>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</si>
  <si>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 xml:space="preserve">13,48
</t>
  </si>
  <si>
    <t>Прайс АО "Металл-база"</t>
  </si>
  <si>
    <t>Трубы стальные ...</t>
  </si>
  <si>
    <t xml:space="preserve">м
</t>
  </si>
  <si>
    <t xml:space="preserve">   - Трубы стальные сварные водогазопроводные с резьбой черные обыкновенные (неоцинкованные), диаметр условного прохода 32 мм, толщина стенки 3,2 мм _x000D_
(При покупке части изделия от целого цена увеличивается на 30%, при покупке менее 50кг цена увеличивается на 20%)</t>
  </si>
  <si>
    <t xml:space="preserve">36,48
</t>
  </si>
  <si>
    <t xml:space="preserve">228,38
</t>
  </si>
  <si>
    <t xml:space="preserve">   - Трубы стальные электросварные прямошовные со снятой фаской из стали марок БСт2кп-БСт4кп и БСт2пс-БСт4пс наружный диаметр 57 мм, толщина стенки 3,5 мм_x000D_
(При покупке части изделия от целого цена увеличивается на 30%, при покупке менее 50кг цена увеличивается на 20%)</t>
  </si>
  <si>
    <t xml:space="preserve">47,79
</t>
  </si>
  <si>
    <t xml:space="preserve">299,16
</t>
  </si>
  <si>
    <t xml:space="preserve">   - Трубы стальные электросварные прямошовные со снятой фаской из стали марок БСт2кп-БСт4кп и БСт2пс-БСт4пс наружный диаметр 89 мм, толщина стенки 3,5 мм_x000D_
(При покупке части изделия от целого цена увеличивается на 30%, при покупке менее 50кг цена увеличивается на 20%)</t>
  </si>
  <si>
    <t xml:space="preserve">80,13
</t>
  </si>
  <si>
    <t xml:space="preserve">501,64
</t>
  </si>
  <si>
    <t>Прайс ООО "АЛСО"</t>
  </si>
  <si>
    <t>Кран шаровой муфтовый стальной ALSO серии GAS, DN 32, Py=4.0 МПа КШ.М.П.GAS 032.40-01</t>
  </si>
  <si>
    <t xml:space="preserve">269,63
</t>
  </si>
  <si>
    <t xml:space="preserve">1687,88
</t>
  </si>
  <si>
    <t>ТССЦ-201-0813</t>
  </si>
  <si>
    <t>Опоры стальные</t>
  </si>
  <si>
    <t xml:space="preserve">62770,15
</t>
  </si>
  <si>
    <t>МТРиЭ ЧО, Пост.от 06.05.2019 г. №36/11, п.236</t>
  </si>
  <si>
    <t>ТССЦ-201-8059</t>
  </si>
  <si>
    <t>Опорные части, седла, кронштейны и хомуты_x000D_
(крепление газопровода к металлической опоре)</t>
  </si>
  <si>
    <t xml:space="preserve">74981,75
</t>
  </si>
  <si>
    <t>Среднее (08.01.420, 20.07.020, 60.238)</t>
  </si>
  <si>
    <t>ТССЦ-401-0025</t>
  </si>
  <si>
    <t>Бетон тяжелый, крупность заполнителя более 40 мм, класс В12,5 (М150)</t>
  </si>
  <si>
    <t xml:space="preserve">578
</t>
  </si>
  <si>
    <t xml:space="preserve">2852,15
</t>
  </si>
  <si>
    <t>МТРиЭ ЧО, Пост.от 06.05.2019 г. №36/11, п.400</t>
  </si>
  <si>
    <t>ТССЦ-408-0122</t>
  </si>
  <si>
    <t>Песок природный для строительных работ средний</t>
  </si>
  <si>
    <t xml:space="preserve">117
</t>
  </si>
  <si>
    <t xml:space="preserve">347,7
</t>
  </si>
  <si>
    <t>МТРиЭ ЧО, Пост.от 06.05.2019 г. №36/11, п.095</t>
  </si>
  <si>
    <t>Итого по строительным материалам</t>
  </si>
  <si>
    <t xml:space="preserve"> </t>
  </si>
  <si>
    <t>2 квартал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</si>
</sst>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1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lef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17" xfId="13" applyFont="1" applyBorder="1">
      <alignment horizontal="center" wrapText="1"/>
    </xf>
    <xf numFmtId="0" fontId="7" fillId="0" borderId="1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7" xfId="0" applyFont="1" applyBorder="1" applyAlignment="1">
      <alignment horizontal="left" vertical="top" wrapText="1"/>
    </xf>
    <xf numFmtId="2" fontId="8" fillId="0" borderId="17" xfId="0" applyNumberFormat="1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right" vertical="top" wrapText="1"/>
    </xf>
    <xf numFmtId="2" fontId="8" fillId="0" borderId="17" xfId="0" applyNumberFormat="1" applyFont="1" applyBorder="1" applyAlignment="1">
      <alignment horizontal="right" vertical="top" wrapText="1"/>
    </xf>
    <xf numFmtId="0" fontId="8" fillId="0" borderId="17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17" xfId="0" applyFont="1" applyBorder="1" applyAlignment="1">
      <alignment horizontal="right" vertical="top"/>
    </xf>
    <xf numFmtId="49" fontId="11" fillId="0" borderId="17" xfId="0" applyNumberFormat="1" applyFont="1" applyBorder="1" applyAlignment="1">
      <alignment horizontal="left" vertical="top" wrapText="1"/>
    </xf>
    <xf numFmtId="2" fontId="11" fillId="0" borderId="17" xfId="0" applyNumberFormat="1" applyFont="1" applyBorder="1" applyAlignment="1">
      <alignment horizontal="left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/>
    </xf>
    <xf numFmtId="2" fontId="11" fillId="0" borderId="17" xfId="0" applyNumberFormat="1" applyFont="1" applyBorder="1" applyAlignment="1">
      <alignment horizontal="right" vertical="top" wrapText="1"/>
    </xf>
    <xf numFmtId="2" fontId="11" fillId="0" borderId="17" xfId="0" applyNumberFormat="1" applyFont="1" applyBorder="1" applyAlignment="1">
      <alignment horizontal="right" vertical="top"/>
    </xf>
    <xf numFmtId="1" fontId="10" fillId="0" borderId="17" xfId="0" applyNumberFormat="1" applyFont="1" applyBorder="1" applyAlignment="1">
      <alignment horizontal="right" vertical="top" wrapText="1"/>
    </xf>
    <xf numFmtId="0" fontId="11" fillId="0" borderId="1" xfId="6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1" fillId="0" borderId="10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10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27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Индексы" xfId="5" xr:uid="{00000000-0005-0000-0000-000004000000}"/>
    <cellStyle name="Итоги" xfId="6" xr:uid="{00000000-0005-0000-0000-000005000000}"/>
    <cellStyle name="ИтогоАктБазЦ" xfId="7" xr:uid="{00000000-0005-0000-0000-000006000000}"/>
    <cellStyle name="ИтогоАктБИМ" xfId="8" xr:uid="{00000000-0005-0000-0000-000007000000}"/>
    <cellStyle name="ИтогоАктРесМет" xfId="9" xr:uid="{00000000-0005-0000-0000-000008000000}"/>
    <cellStyle name="ИтогоБазЦ" xfId="10" xr:uid="{00000000-0005-0000-0000-000009000000}"/>
    <cellStyle name="ИтогоБИМ" xfId="11" xr:uid="{00000000-0005-0000-0000-00000A000000}"/>
    <cellStyle name="ИтогоРесМет" xfId="12" xr:uid="{00000000-0005-0000-0000-00000B000000}"/>
    <cellStyle name="ЛокСмета" xfId="13" xr:uid="{00000000-0005-0000-0000-00000C000000}"/>
    <cellStyle name="ЛокСмМТСН" xfId="14" xr:uid="{00000000-0005-0000-0000-00000D000000}"/>
    <cellStyle name="М29" xfId="15" xr:uid="{00000000-0005-0000-0000-00000E000000}"/>
    <cellStyle name="ОбСмета" xfId="16" xr:uid="{00000000-0005-0000-0000-00000F000000}"/>
    <cellStyle name="Обычный" xfId="0" builtinId="0"/>
    <cellStyle name="Параметр" xfId="17" xr:uid="{00000000-0005-0000-0000-000011000000}"/>
    <cellStyle name="ПеременныеСметы" xfId="18" xr:uid="{00000000-0005-0000-0000-000012000000}"/>
    <cellStyle name="РесСмета" xfId="19" xr:uid="{00000000-0005-0000-0000-000013000000}"/>
    <cellStyle name="СводВедРес" xfId="20" xr:uid="{00000000-0005-0000-0000-000014000000}"/>
    <cellStyle name="СводкаСтоимРаб" xfId="21" xr:uid="{00000000-0005-0000-0000-000015000000}"/>
    <cellStyle name="СводРасч" xfId="22" xr:uid="{00000000-0005-0000-0000-000016000000}"/>
    <cellStyle name="Титул" xfId="23" xr:uid="{00000000-0005-0000-0000-000017000000}"/>
    <cellStyle name="Хвост" xfId="24" xr:uid="{00000000-0005-0000-0000-000018000000}"/>
    <cellStyle name="Ценник" xfId="25" xr:uid="{00000000-0005-0000-0000-000019000000}"/>
    <cellStyle name="Экспертиза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00000000-0008-0000-0100-00008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A82"/>
  <sheetViews>
    <sheetView showGridLines="0" topLeftCell="A64" workbookViewId="0">
      <selection activeCell="AC7" sqref="AC7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1" spans="1:27" x14ac:dyDescent="0.2">
      <c r="A1" s="2"/>
      <c r="B1" s="2"/>
      <c r="C1" s="2"/>
      <c r="D1" s="2"/>
      <c r="E1" s="2"/>
      <c r="F1" s="2"/>
      <c r="G1" s="2"/>
      <c r="H1" s="2"/>
    </row>
    <row r="2" spans="1:27" x14ac:dyDescent="0.2">
      <c r="A2" s="3"/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x14ac:dyDescent="0.2">
      <c r="A3" s="6" t="s">
        <v>37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x14ac:dyDescent="0.2">
      <c r="A4" s="3"/>
      <c r="B4" s="4"/>
      <c r="C4" s="4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x14ac:dyDescent="0.2">
      <c r="A5" s="6" t="s">
        <v>38</v>
      </c>
      <c r="B5" s="4"/>
      <c r="C5" s="4"/>
      <c r="D5" s="4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15" x14ac:dyDescent="0.25">
      <c r="A6" s="105" t="s">
        <v>39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5"/>
      <c r="W6" s="5"/>
      <c r="X6" s="5"/>
      <c r="Y6" s="5"/>
      <c r="Z6" s="5"/>
      <c r="AA6" s="5"/>
    </row>
    <row r="7" spans="1:27" x14ac:dyDescent="0.2">
      <c r="A7" s="106" t="s">
        <v>32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5"/>
      <c r="W7" s="5"/>
      <c r="X7" s="5"/>
      <c r="Y7" s="5"/>
      <c r="Z7" s="5"/>
      <c r="AA7" s="5"/>
    </row>
    <row r="8" spans="1:27" s="5" customFormat="1" ht="12" x14ac:dyDescent="0.2">
      <c r="A8" s="106" t="s">
        <v>40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</row>
    <row r="9" spans="1:27" s="5" customFormat="1" ht="12" x14ac:dyDescent="0.2">
      <c r="A9" s="107" t="s">
        <v>41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</row>
    <row r="10" spans="1:27" s="5" customFormat="1" ht="12" x14ac:dyDescent="0.2"/>
    <row r="11" spans="1:27" s="5" customFormat="1" ht="12" x14ac:dyDescent="0.2">
      <c r="G11" s="108" t="s">
        <v>17</v>
      </c>
      <c r="H11" s="109"/>
      <c r="I11" s="110"/>
      <c r="J11" s="108" t="s">
        <v>18</v>
      </c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10"/>
    </row>
    <row r="12" spans="1:27" s="5" customFormat="1" x14ac:dyDescent="0.2">
      <c r="D12" s="3" t="s">
        <v>2</v>
      </c>
      <c r="G12" s="111">
        <f>29506/1000</f>
        <v>29.506</v>
      </c>
      <c r="H12" s="112"/>
      <c r="I12" s="7" t="s">
        <v>3</v>
      </c>
      <c r="J12" s="103">
        <f>188275/1000</f>
        <v>188.27500000000001</v>
      </c>
      <c r="K12" s="104"/>
      <c r="L12" s="8"/>
      <c r="M12" s="8"/>
      <c r="N12" s="8"/>
      <c r="O12" s="8"/>
      <c r="P12" s="8"/>
      <c r="Q12" s="8"/>
      <c r="R12" s="8"/>
      <c r="S12" s="8"/>
      <c r="T12" s="8"/>
      <c r="U12" s="7" t="s">
        <v>3</v>
      </c>
    </row>
    <row r="13" spans="1:27" s="5" customFormat="1" x14ac:dyDescent="0.2">
      <c r="D13" s="9" t="s">
        <v>33</v>
      </c>
      <c r="F13" s="10"/>
      <c r="G13" s="111">
        <f>0/1000</f>
        <v>0</v>
      </c>
      <c r="H13" s="112"/>
      <c r="I13" s="7" t="s">
        <v>3</v>
      </c>
      <c r="J13" s="103">
        <f>0/1000</f>
        <v>0</v>
      </c>
      <c r="K13" s="104"/>
      <c r="L13" s="8"/>
      <c r="M13" s="8"/>
      <c r="N13" s="8"/>
      <c r="O13" s="8"/>
      <c r="P13" s="8"/>
      <c r="Q13" s="8"/>
      <c r="R13" s="8"/>
      <c r="S13" s="8"/>
      <c r="T13" s="8"/>
      <c r="U13" s="7" t="s">
        <v>3</v>
      </c>
    </row>
    <row r="14" spans="1:27" s="5" customFormat="1" x14ac:dyDescent="0.2">
      <c r="D14" s="9" t="s">
        <v>34</v>
      </c>
      <c r="F14" s="10"/>
      <c r="G14" s="111">
        <f>107/1000</f>
        <v>0.107</v>
      </c>
      <c r="H14" s="112"/>
      <c r="I14" s="7" t="s">
        <v>3</v>
      </c>
      <c r="J14" s="103">
        <f>969/1000</f>
        <v>0.96899999999999997</v>
      </c>
      <c r="K14" s="104"/>
      <c r="L14" s="8"/>
      <c r="M14" s="8"/>
      <c r="N14" s="8"/>
      <c r="O14" s="8"/>
      <c r="P14" s="8"/>
      <c r="Q14" s="8"/>
      <c r="R14" s="8"/>
      <c r="S14" s="8"/>
      <c r="T14" s="8"/>
      <c r="U14" s="7" t="s">
        <v>3</v>
      </c>
    </row>
    <row r="15" spans="1:27" s="5" customFormat="1" x14ac:dyDescent="0.2">
      <c r="D15" s="3" t="s">
        <v>4</v>
      </c>
      <c r="G15" s="111">
        <f>(V15+V16)/1000</f>
        <v>0.14831</v>
      </c>
      <c r="H15" s="112"/>
      <c r="I15" s="7" t="s">
        <v>5</v>
      </c>
      <c r="J15" s="103">
        <f>(W15+W16)/1000</f>
        <v>0.14831</v>
      </c>
      <c r="K15" s="104"/>
      <c r="L15" s="8"/>
      <c r="M15" s="8"/>
      <c r="N15" s="8"/>
      <c r="O15" s="8"/>
      <c r="P15" s="8"/>
      <c r="Q15" s="8"/>
      <c r="R15" s="8"/>
      <c r="S15" s="8"/>
      <c r="T15" s="8"/>
      <c r="U15" s="7" t="s">
        <v>5</v>
      </c>
      <c r="V15" s="11">
        <v>123.62</v>
      </c>
      <c r="W15" s="12">
        <v>123.62</v>
      </c>
      <c r="X15" s="49">
        <v>1780</v>
      </c>
      <c r="Y15" s="49">
        <v>2000</v>
      </c>
      <c r="Z15" s="49">
        <v>1343</v>
      </c>
    </row>
    <row r="16" spans="1:27" s="5" customFormat="1" x14ac:dyDescent="0.2">
      <c r="D16" s="3" t="s">
        <v>6</v>
      </c>
      <c r="G16" s="111">
        <f>1780/1000</f>
        <v>1.78</v>
      </c>
      <c r="H16" s="112"/>
      <c r="I16" s="7" t="s">
        <v>3</v>
      </c>
      <c r="J16" s="103">
        <f>24019/1000</f>
        <v>24.018999999999998</v>
      </c>
      <c r="K16" s="104"/>
      <c r="L16" s="8"/>
      <c r="M16" s="8"/>
      <c r="N16" s="8"/>
      <c r="O16" s="8"/>
      <c r="P16" s="8"/>
      <c r="Q16" s="8"/>
      <c r="R16" s="8"/>
      <c r="S16" s="8"/>
      <c r="T16" s="8"/>
      <c r="U16" s="7" t="s">
        <v>3</v>
      </c>
      <c r="V16" s="11">
        <v>24.69</v>
      </c>
      <c r="W16" s="12">
        <v>24.69</v>
      </c>
      <c r="X16" s="50">
        <v>24019</v>
      </c>
      <c r="Y16" s="50">
        <v>22935</v>
      </c>
      <c r="Z16" s="50">
        <v>14500</v>
      </c>
    </row>
    <row r="17" spans="1:27" s="5" customFormat="1" ht="12" x14ac:dyDescent="0.2">
      <c r="F17" s="4"/>
      <c r="G17" s="13"/>
      <c r="H17" s="13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4"/>
    </row>
    <row r="18" spans="1:27" s="5" customFormat="1" ht="12" x14ac:dyDescent="0.2">
      <c r="B18" s="4"/>
      <c r="C18" s="4"/>
      <c r="D18" s="4"/>
      <c r="F18" s="10"/>
      <c r="G18" s="16"/>
      <c r="H18" s="16"/>
      <c r="I18" s="17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7"/>
    </row>
    <row r="19" spans="1:27" s="5" customFormat="1" ht="12" x14ac:dyDescent="0.2">
      <c r="A19" s="3" t="str">
        <f>"Составлена в базисных ценах на 01.2000 г. и текущих ценах на " &amp; IF(LEN(L19)&gt;3,MID(L19,4,LEN(L19)),L19)</f>
        <v xml:space="preserve">Составлена в базисных ценах на 01.2000 г. и текущих ценах на </v>
      </c>
      <c r="D19" s="5" t="s">
        <v>559</v>
      </c>
    </row>
    <row r="20" spans="1:27" s="5" customFormat="1" thickBot="1" x14ac:dyDescent="0.25">
      <c r="A20" s="19"/>
    </row>
    <row r="21" spans="1:27" s="5" customFormat="1" thickBot="1" x14ac:dyDescent="0.25">
      <c r="A21" s="113" t="s">
        <v>7</v>
      </c>
      <c r="B21" s="113" t="s">
        <v>8</v>
      </c>
      <c r="C21" s="113" t="s">
        <v>9</v>
      </c>
      <c r="D21" s="114" t="s">
        <v>10</v>
      </c>
      <c r="E21" s="114"/>
      <c r="F21" s="114"/>
      <c r="G21" s="114" t="s">
        <v>11</v>
      </c>
      <c r="H21" s="114"/>
      <c r="I21" s="114"/>
      <c r="J21" s="114" t="s">
        <v>12</v>
      </c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21"/>
      <c r="W21" s="21"/>
      <c r="X21" s="21"/>
      <c r="Y21" s="21"/>
      <c r="Z21" s="21"/>
      <c r="AA21" s="21"/>
    </row>
    <row r="22" spans="1:27" s="5" customFormat="1" thickBot="1" x14ac:dyDescent="0.25">
      <c r="A22" s="113"/>
      <c r="B22" s="113"/>
      <c r="C22" s="113"/>
      <c r="D22" s="115" t="s">
        <v>1</v>
      </c>
      <c r="E22" s="20" t="s">
        <v>13</v>
      </c>
      <c r="F22" s="20" t="s">
        <v>14</v>
      </c>
      <c r="G22" s="115" t="s">
        <v>1</v>
      </c>
      <c r="H22" s="20" t="s">
        <v>13</v>
      </c>
      <c r="I22" s="20" t="s">
        <v>14</v>
      </c>
      <c r="J22" s="115" t="s">
        <v>1</v>
      </c>
      <c r="K22" s="20" t="s">
        <v>13</v>
      </c>
      <c r="L22" s="20"/>
      <c r="M22" s="20"/>
      <c r="N22" s="20"/>
      <c r="O22" s="20"/>
      <c r="P22" s="20"/>
      <c r="Q22" s="20"/>
      <c r="R22" s="20"/>
      <c r="S22" s="20"/>
      <c r="T22" s="20"/>
      <c r="U22" s="20" t="s">
        <v>14</v>
      </c>
      <c r="V22" s="21"/>
      <c r="W22" s="21"/>
      <c r="X22" s="21"/>
      <c r="Y22" s="21"/>
      <c r="Z22" s="21"/>
      <c r="AA22" s="21"/>
    </row>
    <row r="23" spans="1:27" s="5" customFormat="1" thickBot="1" x14ac:dyDescent="0.25">
      <c r="A23" s="113"/>
      <c r="B23" s="113"/>
      <c r="C23" s="113"/>
      <c r="D23" s="115"/>
      <c r="E23" s="20" t="s">
        <v>15</v>
      </c>
      <c r="F23" s="20" t="s">
        <v>16</v>
      </c>
      <c r="G23" s="115"/>
      <c r="H23" s="20" t="s">
        <v>15</v>
      </c>
      <c r="I23" s="20" t="s">
        <v>16</v>
      </c>
      <c r="J23" s="115"/>
      <c r="K23" s="20" t="s">
        <v>15</v>
      </c>
      <c r="L23" s="20"/>
      <c r="M23" s="20"/>
      <c r="N23" s="20"/>
      <c r="O23" s="20"/>
      <c r="P23" s="20"/>
      <c r="Q23" s="20"/>
      <c r="R23" s="20"/>
      <c r="S23" s="20"/>
      <c r="T23" s="20"/>
      <c r="U23" s="20" t="s">
        <v>16</v>
      </c>
      <c r="V23" s="21"/>
      <c r="W23" s="21"/>
      <c r="X23" s="21"/>
      <c r="Y23" s="21"/>
      <c r="Z23" s="21"/>
      <c r="AA23" s="21"/>
    </row>
    <row r="24" spans="1:27" s="5" customFormat="1" x14ac:dyDescent="0.2">
      <c r="A24" s="56">
        <v>1</v>
      </c>
      <c r="B24" s="56">
        <v>2</v>
      </c>
      <c r="C24" s="56">
        <v>3</v>
      </c>
      <c r="D24" s="57">
        <v>4</v>
      </c>
      <c r="E24" s="56">
        <v>5</v>
      </c>
      <c r="F24" s="56">
        <v>6</v>
      </c>
      <c r="G24" s="57">
        <v>7</v>
      </c>
      <c r="H24" s="56">
        <v>8</v>
      </c>
      <c r="I24" s="56">
        <v>9</v>
      </c>
      <c r="J24" s="57">
        <v>10</v>
      </c>
      <c r="K24" s="56">
        <v>11</v>
      </c>
      <c r="L24" s="56"/>
      <c r="M24" s="56"/>
      <c r="N24" s="56"/>
      <c r="O24" s="56"/>
      <c r="P24" s="56"/>
      <c r="Q24" s="56"/>
      <c r="R24" s="56"/>
      <c r="S24" s="56"/>
      <c r="T24" s="56"/>
      <c r="U24" s="56">
        <v>12</v>
      </c>
      <c r="V24" s="4"/>
      <c r="W24" s="4"/>
      <c r="X24" s="4"/>
      <c r="Y24" s="4"/>
      <c r="Z24" s="4"/>
      <c r="AA24" s="4"/>
    </row>
    <row r="25" spans="1:27" s="5" customFormat="1" ht="15" x14ac:dyDescent="0.2">
      <c r="A25" s="99" t="s">
        <v>42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24"/>
      <c r="W25" s="24"/>
      <c r="X25" s="24"/>
      <c r="Y25" s="24"/>
      <c r="Z25" s="24"/>
      <c r="AA25" s="24"/>
    </row>
    <row r="26" spans="1:27" s="5" customFormat="1" x14ac:dyDescent="0.2">
      <c r="A26" s="101" t="s">
        <v>43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24"/>
      <c r="W26" s="24"/>
      <c r="X26" s="24"/>
      <c r="Y26" s="24"/>
      <c r="Z26" s="24"/>
      <c r="AA26" s="24"/>
    </row>
    <row r="27" spans="1:27" s="21" customFormat="1" ht="27" customHeight="1" x14ac:dyDescent="0.2">
      <c r="A27" s="58">
        <v>1</v>
      </c>
      <c r="B27" s="59" t="s">
        <v>44</v>
      </c>
      <c r="C27" s="60" t="s">
        <v>45</v>
      </c>
      <c r="D27" s="61">
        <v>2426.1799999999998</v>
      </c>
      <c r="E27" s="62">
        <v>149.87</v>
      </c>
      <c r="F27" s="61" t="s">
        <v>46</v>
      </c>
      <c r="G27" s="61">
        <v>194</v>
      </c>
      <c r="H27" s="61">
        <v>12</v>
      </c>
      <c r="I27" s="61" t="s">
        <v>47</v>
      </c>
      <c r="J27" s="61">
        <v>1416</v>
      </c>
      <c r="K27" s="62">
        <v>162</v>
      </c>
      <c r="L27" s="62"/>
      <c r="M27" s="62"/>
      <c r="N27" s="62"/>
      <c r="O27" s="62"/>
      <c r="P27" s="62"/>
      <c r="Q27" s="62"/>
      <c r="R27" s="62"/>
      <c r="S27" s="62"/>
      <c r="T27" s="62"/>
      <c r="U27" s="62" t="s">
        <v>48</v>
      </c>
      <c r="V27" s="24"/>
      <c r="W27" s="24"/>
      <c r="X27" s="24"/>
      <c r="Y27" s="24"/>
      <c r="Z27" s="24"/>
      <c r="AA27" s="24"/>
    </row>
    <row r="28" spans="1:27" s="21" customFormat="1" ht="22.5" customHeight="1" x14ac:dyDescent="0.2">
      <c r="A28" s="58">
        <v>2</v>
      </c>
      <c r="B28" s="59" t="s">
        <v>49</v>
      </c>
      <c r="C28" s="60" t="s">
        <v>50</v>
      </c>
      <c r="D28" s="61">
        <v>1518.44</v>
      </c>
      <c r="E28" s="62">
        <v>1518.44</v>
      </c>
      <c r="F28" s="61"/>
      <c r="G28" s="61">
        <v>179</v>
      </c>
      <c r="H28" s="61">
        <v>179</v>
      </c>
      <c r="I28" s="61"/>
      <c r="J28" s="61">
        <v>2407</v>
      </c>
      <c r="K28" s="62">
        <v>2407</v>
      </c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24"/>
      <c r="W28" s="24"/>
      <c r="X28" s="24"/>
      <c r="Y28" s="24"/>
      <c r="Z28" s="24"/>
      <c r="AA28" s="24"/>
    </row>
    <row r="29" spans="1:27" s="21" customFormat="1" ht="22.5" customHeight="1" x14ac:dyDescent="0.2">
      <c r="A29" s="58">
        <v>3</v>
      </c>
      <c r="B29" s="59" t="s">
        <v>51</v>
      </c>
      <c r="C29" s="60" t="s">
        <v>52</v>
      </c>
      <c r="D29" s="61">
        <v>14758.76</v>
      </c>
      <c r="E29" s="62" t="s">
        <v>53</v>
      </c>
      <c r="F29" s="61" t="s">
        <v>54</v>
      </c>
      <c r="G29" s="61">
        <v>687</v>
      </c>
      <c r="H29" s="61" t="s">
        <v>55</v>
      </c>
      <c r="I29" s="61" t="s">
        <v>56</v>
      </c>
      <c r="J29" s="61">
        <v>6318</v>
      </c>
      <c r="K29" s="62" t="s">
        <v>57</v>
      </c>
      <c r="L29" s="62"/>
      <c r="M29" s="62"/>
      <c r="N29" s="62"/>
      <c r="O29" s="62"/>
      <c r="P29" s="62"/>
      <c r="Q29" s="62"/>
      <c r="R29" s="62"/>
      <c r="S29" s="62"/>
      <c r="T29" s="62"/>
      <c r="U29" s="62" t="s">
        <v>58</v>
      </c>
      <c r="V29" s="24"/>
      <c r="W29" s="24"/>
      <c r="X29" s="24"/>
      <c r="Y29" s="24"/>
      <c r="Z29" s="24"/>
      <c r="AA29" s="4"/>
    </row>
    <row r="30" spans="1:27" s="4" customFormat="1" ht="48" x14ac:dyDescent="0.2">
      <c r="A30" s="58">
        <v>4</v>
      </c>
      <c r="B30" s="59" t="s">
        <v>59</v>
      </c>
      <c r="C30" s="60" t="s">
        <v>60</v>
      </c>
      <c r="D30" s="61">
        <v>578</v>
      </c>
      <c r="E30" s="62" t="s">
        <v>61</v>
      </c>
      <c r="F30" s="61"/>
      <c r="G30" s="61">
        <v>2744</v>
      </c>
      <c r="H30" s="61" t="s">
        <v>62</v>
      </c>
      <c r="I30" s="61"/>
      <c r="J30" s="61">
        <v>13542</v>
      </c>
      <c r="K30" s="62" t="s">
        <v>63</v>
      </c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24"/>
      <c r="W30" s="24"/>
      <c r="X30" s="24"/>
      <c r="Y30" s="24"/>
      <c r="Z30" s="24"/>
    </row>
    <row r="31" spans="1:27" s="24" customFormat="1" ht="21" customHeight="1" x14ac:dyDescent="0.2">
      <c r="A31" s="58">
        <v>5</v>
      </c>
      <c r="B31" s="59" t="s">
        <v>64</v>
      </c>
      <c r="C31" s="60" t="s">
        <v>65</v>
      </c>
      <c r="D31" s="61">
        <v>921.46</v>
      </c>
      <c r="E31" s="62">
        <v>921.46</v>
      </c>
      <c r="F31" s="61"/>
      <c r="G31" s="61">
        <v>87</v>
      </c>
      <c r="H31" s="61">
        <v>87</v>
      </c>
      <c r="I31" s="61"/>
      <c r="J31" s="61">
        <v>1178</v>
      </c>
      <c r="K31" s="62">
        <v>1178</v>
      </c>
      <c r="L31" s="62"/>
      <c r="M31" s="62"/>
      <c r="N31" s="62"/>
      <c r="O31" s="62"/>
      <c r="P31" s="62"/>
      <c r="Q31" s="62"/>
      <c r="R31" s="62"/>
      <c r="S31" s="62"/>
      <c r="T31" s="62"/>
      <c r="U31" s="62"/>
      <c r="AA31" s="4"/>
    </row>
    <row r="32" spans="1:27" s="24" customFormat="1" ht="24.75" customHeight="1" x14ac:dyDescent="0.2">
      <c r="A32" s="58">
        <v>6</v>
      </c>
      <c r="B32" s="59" t="s">
        <v>66</v>
      </c>
      <c r="C32" s="60" t="s">
        <v>67</v>
      </c>
      <c r="D32" s="61">
        <v>117</v>
      </c>
      <c r="E32" s="62" t="s">
        <v>68</v>
      </c>
      <c r="F32" s="61"/>
      <c r="G32" s="61">
        <v>1220</v>
      </c>
      <c r="H32" s="61" t="s">
        <v>69</v>
      </c>
      <c r="I32" s="61"/>
      <c r="J32" s="61">
        <v>3626</v>
      </c>
      <c r="K32" s="62" t="s">
        <v>70</v>
      </c>
      <c r="L32" s="62"/>
      <c r="M32" s="62"/>
      <c r="N32" s="62"/>
      <c r="O32" s="62"/>
      <c r="P32" s="62"/>
      <c r="Q32" s="62"/>
      <c r="R32" s="62"/>
      <c r="S32" s="62"/>
      <c r="T32" s="62"/>
      <c r="U32" s="62"/>
      <c r="AA32" s="4"/>
    </row>
    <row r="33" spans="1:27" s="24" customFormat="1" ht="48" x14ac:dyDescent="0.2">
      <c r="A33" s="58">
        <v>7</v>
      </c>
      <c r="B33" s="59" t="s">
        <v>71</v>
      </c>
      <c r="C33" s="60" t="s">
        <v>72</v>
      </c>
      <c r="D33" s="61">
        <v>334.97</v>
      </c>
      <c r="E33" s="62">
        <v>135.07</v>
      </c>
      <c r="F33" s="61" t="s">
        <v>73</v>
      </c>
      <c r="G33" s="61">
        <v>32</v>
      </c>
      <c r="H33" s="61">
        <v>13</v>
      </c>
      <c r="I33" s="61" t="s">
        <v>74</v>
      </c>
      <c r="J33" s="61">
        <v>300</v>
      </c>
      <c r="K33" s="62">
        <v>173</v>
      </c>
      <c r="L33" s="62"/>
      <c r="M33" s="62"/>
      <c r="N33" s="62"/>
      <c r="O33" s="62"/>
      <c r="P33" s="62"/>
      <c r="Q33" s="62"/>
      <c r="R33" s="62"/>
      <c r="S33" s="62"/>
      <c r="T33" s="62"/>
      <c r="U33" s="62" t="s">
        <v>75</v>
      </c>
      <c r="AA33" s="26"/>
    </row>
    <row r="34" spans="1:27" s="24" customFormat="1" ht="60" x14ac:dyDescent="0.2">
      <c r="A34" s="58">
        <v>8</v>
      </c>
      <c r="B34" s="59" t="s">
        <v>76</v>
      </c>
      <c r="C34" s="60" t="s">
        <v>77</v>
      </c>
      <c r="D34" s="61">
        <v>4.9800000000000004</v>
      </c>
      <c r="E34" s="62"/>
      <c r="F34" s="61">
        <v>4.9800000000000004</v>
      </c>
      <c r="G34" s="61">
        <v>102</v>
      </c>
      <c r="H34" s="61"/>
      <c r="I34" s="61">
        <v>102</v>
      </c>
      <c r="J34" s="61">
        <v>756</v>
      </c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>
        <v>756</v>
      </c>
      <c r="AA34" s="1"/>
    </row>
    <row r="35" spans="1:27" s="4" customFormat="1" ht="72" x14ac:dyDescent="0.2">
      <c r="A35" s="58">
        <v>9</v>
      </c>
      <c r="B35" s="59" t="s">
        <v>78</v>
      </c>
      <c r="C35" s="60" t="s">
        <v>77</v>
      </c>
      <c r="D35" s="61">
        <v>8.33</v>
      </c>
      <c r="E35" s="62"/>
      <c r="F35" s="61">
        <v>8.33</v>
      </c>
      <c r="G35" s="61">
        <v>171</v>
      </c>
      <c r="H35" s="61"/>
      <c r="I35" s="61">
        <v>171</v>
      </c>
      <c r="J35" s="61">
        <v>805</v>
      </c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>
        <v>805</v>
      </c>
      <c r="V35" s="24"/>
      <c r="W35" s="24"/>
      <c r="X35" s="24"/>
      <c r="Y35" s="24"/>
      <c r="Z35" s="24"/>
      <c r="AA35" s="1"/>
    </row>
    <row r="36" spans="1:27" s="4" customFormat="1" ht="84" x14ac:dyDescent="0.2">
      <c r="A36" s="58">
        <v>10</v>
      </c>
      <c r="B36" s="59" t="s">
        <v>79</v>
      </c>
      <c r="C36" s="60" t="s">
        <v>80</v>
      </c>
      <c r="D36" s="61">
        <v>549.95000000000005</v>
      </c>
      <c r="E36" s="62" t="s">
        <v>81</v>
      </c>
      <c r="F36" s="61" t="s">
        <v>82</v>
      </c>
      <c r="G36" s="61">
        <v>384</v>
      </c>
      <c r="H36" s="61" t="s">
        <v>83</v>
      </c>
      <c r="I36" s="61" t="s">
        <v>84</v>
      </c>
      <c r="J36" s="61">
        <v>2670</v>
      </c>
      <c r="K36" s="62" t="s">
        <v>85</v>
      </c>
      <c r="L36" s="62"/>
      <c r="M36" s="62"/>
      <c r="N36" s="62"/>
      <c r="O36" s="62"/>
      <c r="P36" s="62"/>
      <c r="Q36" s="62"/>
      <c r="R36" s="62"/>
      <c r="S36" s="62"/>
      <c r="T36" s="62"/>
      <c r="U36" s="62" t="s">
        <v>86</v>
      </c>
      <c r="V36" s="24"/>
      <c r="W36" s="24"/>
      <c r="X36" s="24"/>
      <c r="Y36" s="24"/>
      <c r="Z36" s="24"/>
      <c r="AA36" s="1"/>
    </row>
    <row r="37" spans="1:27" s="4" customFormat="1" ht="36" x14ac:dyDescent="0.2">
      <c r="A37" s="58">
        <v>11</v>
      </c>
      <c r="B37" s="59" t="s">
        <v>87</v>
      </c>
      <c r="C37" s="60">
        <v>0.69757000000000002</v>
      </c>
      <c r="D37" s="61">
        <v>12870</v>
      </c>
      <c r="E37" s="62" t="s">
        <v>88</v>
      </c>
      <c r="F37" s="61"/>
      <c r="G37" s="61">
        <v>8978</v>
      </c>
      <c r="H37" s="61" t="s">
        <v>89</v>
      </c>
      <c r="I37" s="61"/>
      <c r="J37" s="61">
        <v>43787</v>
      </c>
      <c r="K37" s="62" t="s">
        <v>90</v>
      </c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24"/>
      <c r="W37" s="24"/>
      <c r="X37" s="24"/>
      <c r="Y37" s="24"/>
      <c r="Z37" s="24"/>
      <c r="AA37" s="1"/>
    </row>
    <row r="38" spans="1:27" s="4" customFormat="1" ht="72" x14ac:dyDescent="0.2">
      <c r="A38" s="58">
        <v>12</v>
      </c>
      <c r="B38" s="59" t="s">
        <v>91</v>
      </c>
      <c r="C38" s="60" t="s">
        <v>92</v>
      </c>
      <c r="D38" s="61">
        <v>663.96</v>
      </c>
      <c r="E38" s="62" t="s">
        <v>93</v>
      </c>
      <c r="F38" s="61" t="s">
        <v>94</v>
      </c>
      <c r="G38" s="61">
        <v>112</v>
      </c>
      <c r="H38" s="61" t="s">
        <v>95</v>
      </c>
      <c r="I38" s="61">
        <v>3</v>
      </c>
      <c r="J38" s="61">
        <v>628</v>
      </c>
      <c r="K38" s="62" t="s">
        <v>96</v>
      </c>
      <c r="L38" s="62"/>
      <c r="M38" s="62"/>
      <c r="N38" s="62"/>
      <c r="O38" s="62"/>
      <c r="P38" s="62"/>
      <c r="Q38" s="62"/>
      <c r="R38" s="62"/>
      <c r="S38" s="62"/>
      <c r="T38" s="62"/>
      <c r="U38" s="62" t="s">
        <v>97</v>
      </c>
      <c r="V38" s="24"/>
      <c r="W38" s="24"/>
      <c r="X38" s="24"/>
      <c r="Y38" s="24"/>
      <c r="Z38" s="24"/>
      <c r="AA38" s="1"/>
    </row>
    <row r="39" spans="1:27" s="26" customFormat="1" ht="72" x14ac:dyDescent="0.2">
      <c r="A39" s="63">
        <v>13</v>
      </c>
      <c r="B39" s="64" t="s">
        <v>98</v>
      </c>
      <c r="C39" s="65" t="s">
        <v>92</v>
      </c>
      <c r="D39" s="66">
        <v>878.42</v>
      </c>
      <c r="E39" s="67" t="s">
        <v>99</v>
      </c>
      <c r="F39" s="66" t="s">
        <v>100</v>
      </c>
      <c r="G39" s="66">
        <v>149</v>
      </c>
      <c r="H39" s="66" t="s">
        <v>101</v>
      </c>
      <c r="I39" s="66">
        <v>2</v>
      </c>
      <c r="J39" s="66">
        <v>641</v>
      </c>
      <c r="K39" s="67" t="s">
        <v>102</v>
      </c>
      <c r="L39" s="67"/>
      <c r="M39" s="67"/>
      <c r="N39" s="67"/>
      <c r="O39" s="67"/>
      <c r="P39" s="67"/>
      <c r="Q39" s="67"/>
      <c r="R39" s="67"/>
      <c r="S39" s="67"/>
      <c r="T39" s="67"/>
      <c r="U39" s="67" t="s">
        <v>103</v>
      </c>
      <c r="V39" s="24"/>
      <c r="W39" s="24"/>
      <c r="X39" s="24"/>
      <c r="Y39" s="24"/>
      <c r="Z39" s="24"/>
      <c r="AA39" s="1"/>
    </row>
    <row r="40" spans="1:27" ht="15" x14ac:dyDescent="0.2">
      <c r="A40" s="99" t="s">
        <v>104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24"/>
      <c r="W40" s="24"/>
      <c r="X40" s="24"/>
      <c r="Y40" s="24"/>
      <c r="Z40" s="24"/>
    </row>
    <row r="41" spans="1:27" ht="60" x14ac:dyDescent="0.2">
      <c r="A41" s="58">
        <v>14</v>
      </c>
      <c r="B41" s="59" t="s">
        <v>105</v>
      </c>
      <c r="C41" s="60" t="s">
        <v>106</v>
      </c>
      <c r="D41" s="61">
        <v>2224.5700000000002</v>
      </c>
      <c r="E41" s="62" t="s">
        <v>107</v>
      </c>
      <c r="F41" s="61" t="s">
        <v>108</v>
      </c>
      <c r="G41" s="61">
        <v>1148</v>
      </c>
      <c r="H41" s="61" t="s">
        <v>109</v>
      </c>
      <c r="I41" s="61" t="s">
        <v>110</v>
      </c>
      <c r="J41" s="61">
        <v>7217</v>
      </c>
      <c r="K41" s="62" t="s">
        <v>111</v>
      </c>
      <c r="L41" s="62"/>
      <c r="M41" s="62"/>
      <c r="N41" s="62"/>
      <c r="O41" s="62"/>
      <c r="P41" s="62"/>
      <c r="Q41" s="62"/>
      <c r="R41" s="62"/>
      <c r="S41" s="62"/>
      <c r="T41" s="62"/>
      <c r="U41" s="62" t="s">
        <v>112</v>
      </c>
      <c r="V41" s="24"/>
      <c r="W41" s="24"/>
      <c r="X41" s="24"/>
      <c r="Y41" s="24"/>
      <c r="Z41" s="24"/>
    </row>
    <row r="42" spans="1:27" ht="120" x14ac:dyDescent="0.2">
      <c r="A42" s="58">
        <v>15</v>
      </c>
      <c r="B42" s="59" t="s">
        <v>113</v>
      </c>
      <c r="C42" s="60" t="s">
        <v>114</v>
      </c>
      <c r="D42" s="61">
        <v>80.13</v>
      </c>
      <c r="E42" s="62" t="s">
        <v>115</v>
      </c>
      <c r="F42" s="61"/>
      <c r="G42" s="61">
        <v>4176</v>
      </c>
      <c r="H42" s="61" t="s">
        <v>116</v>
      </c>
      <c r="I42" s="61"/>
      <c r="J42" s="61">
        <v>26143</v>
      </c>
      <c r="K42" s="62" t="s">
        <v>117</v>
      </c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24"/>
      <c r="W42" s="24"/>
      <c r="X42" s="24"/>
      <c r="Y42" s="24"/>
      <c r="Z42" s="24"/>
    </row>
    <row r="43" spans="1:27" ht="60" x14ac:dyDescent="0.2">
      <c r="A43" s="58">
        <v>16</v>
      </c>
      <c r="B43" s="59" t="s">
        <v>118</v>
      </c>
      <c r="C43" s="60" t="s">
        <v>119</v>
      </c>
      <c r="D43" s="61">
        <v>2025.21</v>
      </c>
      <c r="E43" s="62" t="s">
        <v>120</v>
      </c>
      <c r="F43" s="61" t="s">
        <v>121</v>
      </c>
      <c r="G43" s="61">
        <v>905</v>
      </c>
      <c r="H43" s="61" t="s">
        <v>122</v>
      </c>
      <c r="I43" s="61" t="s">
        <v>123</v>
      </c>
      <c r="J43" s="61">
        <v>5831</v>
      </c>
      <c r="K43" s="62" t="s">
        <v>124</v>
      </c>
      <c r="L43" s="62"/>
      <c r="M43" s="62"/>
      <c r="N43" s="62"/>
      <c r="O43" s="62"/>
      <c r="P43" s="62"/>
      <c r="Q43" s="62"/>
      <c r="R43" s="62"/>
      <c r="S43" s="62"/>
      <c r="T43" s="62"/>
      <c r="U43" s="62" t="s">
        <v>125</v>
      </c>
      <c r="V43" s="24"/>
      <c r="W43" s="24"/>
      <c r="X43" s="24"/>
      <c r="Y43" s="24"/>
      <c r="Z43" s="24"/>
    </row>
    <row r="44" spans="1:27" ht="120" x14ac:dyDescent="0.2">
      <c r="A44" s="58">
        <v>17</v>
      </c>
      <c r="B44" s="59" t="s">
        <v>126</v>
      </c>
      <c r="C44" s="60" t="s">
        <v>127</v>
      </c>
      <c r="D44" s="61">
        <v>47.79</v>
      </c>
      <c r="E44" s="62" t="s">
        <v>128</v>
      </c>
      <c r="F44" s="61"/>
      <c r="G44" s="61">
        <v>2158</v>
      </c>
      <c r="H44" s="61" t="s">
        <v>129</v>
      </c>
      <c r="I44" s="61"/>
      <c r="J44" s="61">
        <v>13506</v>
      </c>
      <c r="K44" s="62" t="s">
        <v>130</v>
      </c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24"/>
      <c r="W44" s="24"/>
      <c r="X44" s="24"/>
      <c r="Y44" s="24"/>
      <c r="Z44" s="24"/>
    </row>
    <row r="45" spans="1:27" ht="60" x14ac:dyDescent="0.2">
      <c r="A45" s="58">
        <v>18</v>
      </c>
      <c r="B45" s="59" t="s">
        <v>131</v>
      </c>
      <c r="C45" s="60" t="s">
        <v>132</v>
      </c>
      <c r="D45" s="61">
        <v>2025.21</v>
      </c>
      <c r="E45" s="62" t="s">
        <v>120</v>
      </c>
      <c r="F45" s="61" t="s">
        <v>121</v>
      </c>
      <c r="G45" s="61">
        <v>10</v>
      </c>
      <c r="H45" s="61" t="s">
        <v>133</v>
      </c>
      <c r="I45" s="61" t="s">
        <v>134</v>
      </c>
      <c r="J45" s="61">
        <v>65</v>
      </c>
      <c r="K45" s="62" t="s">
        <v>135</v>
      </c>
      <c r="L45" s="62"/>
      <c r="M45" s="62"/>
      <c r="N45" s="62"/>
      <c r="O45" s="62"/>
      <c r="P45" s="62"/>
      <c r="Q45" s="62"/>
      <c r="R45" s="62"/>
      <c r="S45" s="62"/>
      <c r="T45" s="62"/>
      <c r="U45" s="62" t="s">
        <v>136</v>
      </c>
      <c r="V45" s="24"/>
      <c r="W45" s="24"/>
      <c r="X45" s="24"/>
      <c r="Y45" s="24"/>
      <c r="Z45" s="24"/>
    </row>
    <row r="46" spans="1:27" ht="21" customHeight="1" x14ac:dyDescent="0.2">
      <c r="A46" s="58">
        <v>19</v>
      </c>
      <c r="B46" s="59" t="s">
        <v>137</v>
      </c>
      <c r="C46" s="60" t="s">
        <v>138</v>
      </c>
      <c r="D46" s="61">
        <v>36.479999999999997</v>
      </c>
      <c r="E46" s="62" t="s">
        <v>139</v>
      </c>
      <c r="F46" s="61"/>
      <c r="G46" s="61">
        <v>18</v>
      </c>
      <c r="H46" s="61" t="s">
        <v>140</v>
      </c>
      <c r="I46" s="61"/>
      <c r="J46" s="61">
        <v>115</v>
      </c>
      <c r="K46" s="62" t="s">
        <v>141</v>
      </c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24"/>
      <c r="W46" s="24"/>
      <c r="X46" s="24"/>
      <c r="Y46" s="24"/>
      <c r="Z46" s="24"/>
    </row>
    <row r="47" spans="1:27" ht="84" x14ac:dyDescent="0.2">
      <c r="A47" s="58">
        <v>20</v>
      </c>
      <c r="B47" s="59" t="s">
        <v>142</v>
      </c>
      <c r="C47" s="60">
        <v>1</v>
      </c>
      <c r="D47" s="61">
        <v>281.83</v>
      </c>
      <c r="E47" s="62" t="s">
        <v>143</v>
      </c>
      <c r="F47" s="61">
        <v>101.25</v>
      </c>
      <c r="G47" s="61">
        <v>282</v>
      </c>
      <c r="H47" s="61" t="s">
        <v>144</v>
      </c>
      <c r="I47" s="61">
        <v>101</v>
      </c>
      <c r="J47" s="61">
        <v>2020</v>
      </c>
      <c r="K47" s="62" t="s">
        <v>145</v>
      </c>
      <c r="L47" s="62"/>
      <c r="M47" s="62"/>
      <c r="N47" s="62"/>
      <c r="O47" s="62"/>
      <c r="P47" s="62"/>
      <c r="Q47" s="62"/>
      <c r="R47" s="62"/>
      <c r="S47" s="62"/>
      <c r="T47" s="62"/>
      <c r="U47" s="62">
        <v>363</v>
      </c>
      <c r="V47" s="24"/>
      <c r="W47" s="24"/>
      <c r="X47" s="24"/>
      <c r="Y47" s="24"/>
      <c r="Z47" s="24"/>
    </row>
    <row r="48" spans="1:27" ht="60" x14ac:dyDescent="0.2">
      <c r="A48" s="58">
        <v>21</v>
      </c>
      <c r="B48" s="59" t="s">
        <v>146</v>
      </c>
      <c r="C48" s="60">
        <v>1</v>
      </c>
      <c r="D48" s="61">
        <v>269.63</v>
      </c>
      <c r="E48" s="62" t="s">
        <v>147</v>
      </c>
      <c r="F48" s="61"/>
      <c r="G48" s="61">
        <v>270</v>
      </c>
      <c r="H48" s="61" t="s">
        <v>148</v>
      </c>
      <c r="I48" s="61"/>
      <c r="J48" s="61">
        <v>1688</v>
      </c>
      <c r="K48" s="62" t="s">
        <v>149</v>
      </c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24"/>
      <c r="W48" s="24"/>
      <c r="X48" s="24"/>
      <c r="Y48" s="24"/>
      <c r="Z48" s="24"/>
    </row>
    <row r="49" spans="1:26" ht="48" x14ac:dyDescent="0.2">
      <c r="A49" s="58">
        <v>22</v>
      </c>
      <c r="B49" s="59" t="s">
        <v>150</v>
      </c>
      <c r="C49" s="60" t="s">
        <v>151</v>
      </c>
      <c r="D49" s="61">
        <v>31686.43</v>
      </c>
      <c r="E49" s="62" t="s">
        <v>152</v>
      </c>
      <c r="F49" s="61" t="s">
        <v>153</v>
      </c>
      <c r="G49" s="61">
        <v>539</v>
      </c>
      <c r="H49" s="61" t="s">
        <v>154</v>
      </c>
      <c r="I49" s="61" t="s">
        <v>155</v>
      </c>
      <c r="J49" s="61">
        <v>4634</v>
      </c>
      <c r="K49" s="62" t="s">
        <v>156</v>
      </c>
      <c r="L49" s="62"/>
      <c r="M49" s="62"/>
      <c r="N49" s="62"/>
      <c r="O49" s="62"/>
      <c r="P49" s="62"/>
      <c r="Q49" s="62"/>
      <c r="R49" s="62"/>
      <c r="S49" s="62"/>
      <c r="T49" s="62"/>
      <c r="U49" s="62" t="s">
        <v>157</v>
      </c>
      <c r="V49" s="24"/>
      <c r="W49" s="24"/>
      <c r="X49" s="24"/>
      <c r="Y49" s="24"/>
      <c r="Z49" s="24"/>
    </row>
    <row r="50" spans="1:26" ht="48" x14ac:dyDescent="0.2">
      <c r="A50" s="58">
        <v>23</v>
      </c>
      <c r="B50" s="59" t="s">
        <v>91</v>
      </c>
      <c r="C50" s="60" t="s">
        <v>158</v>
      </c>
      <c r="D50" s="61">
        <v>663.96</v>
      </c>
      <c r="E50" s="62" t="s">
        <v>93</v>
      </c>
      <c r="F50" s="61" t="s">
        <v>94</v>
      </c>
      <c r="G50" s="61">
        <v>150</v>
      </c>
      <c r="H50" s="61" t="s">
        <v>159</v>
      </c>
      <c r="I50" s="61">
        <v>5</v>
      </c>
      <c r="J50" s="61">
        <v>837</v>
      </c>
      <c r="K50" s="62" t="s">
        <v>160</v>
      </c>
      <c r="L50" s="62"/>
      <c r="M50" s="62"/>
      <c r="N50" s="62"/>
      <c r="O50" s="62"/>
      <c r="P50" s="62"/>
      <c r="Q50" s="62"/>
      <c r="R50" s="62"/>
      <c r="S50" s="62"/>
      <c r="T50" s="62"/>
      <c r="U50" s="62" t="s">
        <v>161</v>
      </c>
      <c r="V50" s="24"/>
      <c r="W50" s="24"/>
      <c r="X50" s="24"/>
      <c r="Y50" s="24"/>
      <c r="Z50" s="24"/>
    </row>
    <row r="51" spans="1:26" ht="48" x14ac:dyDescent="0.2">
      <c r="A51" s="58">
        <v>24</v>
      </c>
      <c r="B51" s="59" t="s">
        <v>98</v>
      </c>
      <c r="C51" s="60" t="s">
        <v>158</v>
      </c>
      <c r="D51" s="61">
        <v>878.42</v>
      </c>
      <c r="E51" s="62" t="s">
        <v>99</v>
      </c>
      <c r="F51" s="61" t="s">
        <v>100</v>
      </c>
      <c r="G51" s="61">
        <v>198</v>
      </c>
      <c r="H51" s="61" t="s">
        <v>162</v>
      </c>
      <c r="I51" s="61">
        <v>3</v>
      </c>
      <c r="J51" s="61">
        <v>855</v>
      </c>
      <c r="K51" s="62" t="s">
        <v>163</v>
      </c>
      <c r="L51" s="62"/>
      <c r="M51" s="62"/>
      <c r="N51" s="62"/>
      <c r="O51" s="62"/>
      <c r="P51" s="62"/>
      <c r="Q51" s="62"/>
      <c r="R51" s="62"/>
      <c r="S51" s="62"/>
      <c r="T51" s="62"/>
      <c r="U51" s="62" t="s">
        <v>164</v>
      </c>
      <c r="V51" s="24"/>
      <c r="W51" s="24"/>
      <c r="X51" s="24"/>
      <c r="Y51" s="24"/>
      <c r="Z51" s="24"/>
    </row>
    <row r="52" spans="1:26" ht="72" x14ac:dyDescent="0.2">
      <c r="A52" s="63">
        <v>25</v>
      </c>
      <c r="B52" s="64" t="s">
        <v>165</v>
      </c>
      <c r="C52" s="65" t="s">
        <v>166</v>
      </c>
      <c r="D52" s="66">
        <v>12870</v>
      </c>
      <c r="E52" s="67" t="s">
        <v>88</v>
      </c>
      <c r="F52" s="66"/>
      <c r="G52" s="66">
        <v>22</v>
      </c>
      <c r="H52" s="66" t="s">
        <v>167</v>
      </c>
      <c r="I52" s="66"/>
      <c r="J52" s="66">
        <v>129</v>
      </c>
      <c r="K52" s="67" t="s">
        <v>168</v>
      </c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24"/>
      <c r="W52" s="24"/>
      <c r="X52" s="24"/>
      <c r="Y52" s="24"/>
      <c r="Z52" s="24"/>
    </row>
    <row r="53" spans="1:26" ht="15" x14ac:dyDescent="0.2">
      <c r="A53" s="99" t="s">
        <v>169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24"/>
      <c r="W53" s="24"/>
      <c r="X53" s="24"/>
      <c r="Y53" s="24"/>
      <c r="Z53" s="24"/>
    </row>
    <row r="54" spans="1:26" ht="72" x14ac:dyDescent="0.2">
      <c r="A54" s="58">
        <v>26</v>
      </c>
      <c r="B54" s="59" t="s">
        <v>170</v>
      </c>
      <c r="C54" s="60">
        <v>1</v>
      </c>
      <c r="D54" s="61">
        <v>65.8</v>
      </c>
      <c r="E54" s="62" t="s">
        <v>171</v>
      </c>
      <c r="F54" s="61">
        <v>30.74</v>
      </c>
      <c r="G54" s="61">
        <v>66</v>
      </c>
      <c r="H54" s="61" t="s">
        <v>172</v>
      </c>
      <c r="I54" s="61">
        <v>31</v>
      </c>
      <c r="J54" s="61">
        <v>502</v>
      </c>
      <c r="K54" s="62" t="s">
        <v>173</v>
      </c>
      <c r="L54" s="62"/>
      <c r="M54" s="62"/>
      <c r="N54" s="62"/>
      <c r="O54" s="62"/>
      <c r="P54" s="62"/>
      <c r="Q54" s="62"/>
      <c r="R54" s="62"/>
      <c r="S54" s="62"/>
      <c r="T54" s="62"/>
      <c r="U54" s="62">
        <v>89</v>
      </c>
      <c r="V54" s="24"/>
      <c r="W54" s="24"/>
      <c r="X54" s="24"/>
      <c r="Y54" s="24"/>
      <c r="Z54" s="24"/>
    </row>
    <row r="55" spans="1:26" ht="60" x14ac:dyDescent="0.2">
      <c r="A55" s="58">
        <v>27</v>
      </c>
      <c r="B55" s="59" t="s">
        <v>174</v>
      </c>
      <c r="C55" s="60">
        <v>1</v>
      </c>
      <c r="D55" s="61">
        <v>188.48</v>
      </c>
      <c r="E55" s="62" t="s">
        <v>175</v>
      </c>
      <c r="F55" s="61">
        <v>85.41</v>
      </c>
      <c r="G55" s="61">
        <v>188</v>
      </c>
      <c r="H55" s="61" t="s">
        <v>176</v>
      </c>
      <c r="I55" s="61">
        <v>85</v>
      </c>
      <c r="J55" s="61">
        <v>1324</v>
      </c>
      <c r="K55" s="62" t="s">
        <v>177</v>
      </c>
      <c r="L55" s="62"/>
      <c r="M55" s="62"/>
      <c r="N55" s="62"/>
      <c r="O55" s="62"/>
      <c r="P55" s="62"/>
      <c r="Q55" s="62"/>
      <c r="R55" s="62"/>
      <c r="S55" s="62"/>
      <c r="T55" s="62"/>
      <c r="U55" s="62">
        <v>310</v>
      </c>
      <c r="V55" s="24"/>
      <c r="W55" s="24"/>
      <c r="X55" s="24"/>
      <c r="Y55" s="24"/>
      <c r="Z55" s="24"/>
    </row>
    <row r="56" spans="1:26" ht="60" x14ac:dyDescent="0.2">
      <c r="A56" s="58">
        <v>28</v>
      </c>
      <c r="B56" s="59" t="s">
        <v>178</v>
      </c>
      <c r="C56" s="60" t="s">
        <v>179</v>
      </c>
      <c r="D56" s="61">
        <v>17.54</v>
      </c>
      <c r="E56" s="62">
        <v>4.99</v>
      </c>
      <c r="F56" s="61" t="s">
        <v>180</v>
      </c>
      <c r="G56" s="61">
        <v>17</v>
      </c>
      <c r="H56" s="61">
        <v>5</v>
      </c>
      <c r="I56" s="61" t="s">
        <v>181</v>
      </c>
      <c r="J56" s="61">
        <v>147</v>
      </c>
      <c r="K56" s="62">
        <v>65</v>
      </c>
      <c r="L56" s="62"/>
      <c r="M56" s="62"/>
      <c r="N56" s="62"/>
      <c r="O56" s="62"/>
      <c r="P56" s="62"/>
      <c r="Q56" s="62"/>
      <c r="R56" s="62"/>
      <c r="S56" s="62"/>
      <c r="T56" s="62"/>
      <c r="U56" s="62" t="s">
        <v>182</v>
      </c>
      <c r="V56" s="24"/>
      <c r="W56" s="24"/>
      <c r="X56" s="24"/>
      <c r="Y56" s="24"/>
      <c r="Z56" s="24"/>
    </row>
    <row r="57" spans="1:26" ht="72" x14ac:dyDescent="0.2">
      <c r="A57" s="58">
        <v>29</v>
      </c>
      <c r="B57" s="59" t="s">
        <v>183</v>
      </c>
      <c r="C57" s="60" t="s">
        <v>179</v>
      </c>
      <c r="D57" s="61">
        <v>7.79</v>
      </c>
      <c r="E57" s="62">
        <v>1.46</v>
      </c>
      <c r="F57" s="61" t="s">
        <v>184</v>
      </c>
      <c r="G57" s="61">
        <v>8</v>
      </c>
      <c r="H57" s="61">
        <v>1</v>
      </c>
      <c r="I57" s="61" t="s">
        <v>185</v>
      </c>
      <c r="J57" s="61">
        <v>60</v>
      </c>
      <c r="K57" s="62">
        <v>19</v>
      </c>
      <c r="L57" s="62"/>
      <c r="M57" s="62"/>
      <c r="N57" s="62"/>
      <c r="O57" s="62"/>
      <c r="P57" s="62"/>
      <c r="Q57" s="62"/>
      <c r="R57" s="62"/>
      <c r="S57" s="62"/>
      <c r="T57" s="62"/>
      <c r="U57" s="62" t="s">
        <v>186</v>
      </c>
      <c r="V57" s="24"/>
      <c r="W57" s="24"/>
      <c r="X57" s="24"/>
      <c r="Y57" s="24"/>
      <c r="Z57" s="24"/>
    </row>
    <row r="58" spans="1:26" ht="72" x14ac:dyDescent="0.2">
      <c r="A58" s="63">
        <v>30</v>
      </c>
      <c r="B58" s="64" t="s">
        <v>187</v>
      </c>
      <c r="C58" s="65">
        <v>1</v>
      </c>
      <c r="D58" s="66">
        <v>968.45</v>
      </c>
      <c r="E58" s="67">
        <v>170.24</v>
      </c>
      <c r="F58" s="66" t="s">
        <v>188</v>
      </c>
      <c r="G58" s="66">
        <v>968</v>
      </c>
      <c r="H58" s="66">
        <v>170</v>
      </c>
      <c r="I58" s="66" t="s">
        <v>189</v>
      </c>
      <c r="J58" s="66">
        <v>7685</v>
      </c>
      <c r="K58" s="67">
        <v>2294</v>
      </c>
      <c r="L58" s="67"/>
      <c r="M58" s="67"/>
      <c r="N58" s="67"/>
      <c r="O58" s="67"/>
      <c r="P58" s="67"/>
      <c r="Q58" s="67"/>
      <c r="R58" s="67"/>
      <c r="S58" s="67"/>
      <c r="T58" s="67"/>
      <c r="U58" s="67" t="s">
        <v>190</v>
      </c>
      <c r="V58" s="24"/>
      <c r="W58" s="24"/>
      <c r="X58" s="24"/>
      <c r="Y58" s="24"/>
      <c r="Z58" s="24"/>
    </row>
    <row r="59" spans="1:26" ht="21" customHeight="1" x14ac:dyDescent="0.2">
      <c r="A59" s="97" t="s">
        <v>191</v>
      </c>
      <c r="B59" s="98"/>
      <c r="C59" s="98"/>
      <c r="D59" s="98"/>
      <c r="E59" s="98"/>
      <c r="F59" s="98"/>
      <c r="G59" s="68">
        <v>26162</v>
      </c>
      <c r="H59" s="68" t="s">
        <v>192</v>
      </c>
      <c r="I59" s="68" t="s">
        <v>193</v>
      </c>
      <c r="J59" s="68">
        <v>150832</v>
      </c>
      <c r="K59" s="68" t="s">
        <v>194</v>
      </c>
      <c r="L59" s="68"/>
      <c r="M59" s="68"/>
      <c r="N59" s="68"/>
      <c r="O59" s="68"/>
      <c r="P59" s="68"/>
      <c r="Q59" s="68"/>
      <c r="R59" s="68"/>
      <c r="S59" s="68"/>
      <c r="T59" s="68"/>
      <c r="U59" s="68" t="s">
        <v>195</v>
      </c>
      <c r="V59" s="24"/>
      <c r="W59" s="24"/>
      <c r="X59" s="24"/>
      <c r="Y59" s="24"/>
      <c r="Z59" s="24"/>
    </row>
    <row r="60" spans="1:26" x14ac:dyDescent="0.2">
      <c r="A60" s="97" t="s">
        <v>196</v>
      </c>
      <c r="B60" s="98"/>
      <c r="C60" s="98"/>
      <c r="D60" s="98"/>
      <c r="E60" s="98"/>
      <c r="F60" s="98"/>
      <c r="G60" s="68">
        <v>26163</v>
      </c>
      <c r="H60" s="68"/>
      <c r="I60" s="68"/>
      <c r="J60" s="68">
        <v>150840</v>
      </c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24"/>
      <c r="W60" s="24"/>
      <c r="X60" s="24"/>
      <c r="Y60" s="24"/>
      <c r="Z60" s="24"/>
    </row>
    <row r="61" spans="1:26" x14ac:dyDescent="0.2">
      <c r="A61" s="97" t="s">
        <v>197</v>
      </c>
      <c r="B61" s="98"/>
      <c r="C61" s="98"/>
      <c r="D61" s="98"/>
      <c r="E61" s="98"/>
      <c r="F61" s="9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24"/>
      <c r="W61" s="24"/>
      <c r="X61" s="24"/>
      <c r="Y61" s="24"/>
      <c r="Z61" s="24"/>
    </row>
    <row r="62" spans="1:26" ht="36" x14ac:dyDescent="0.2">
      <c r="A62" s="97" t="s">
        <v>198</v>
      </c>
      <c r="B62" s="98"/>
      <c r="C62" s="98"/>
      <c r="D62" s="98"/>
      <c r="E62" s="98"/>
      <c r="F62" s="98"/>
      <c r="G62" s="68">
        <v>1</v>
      </c>
      <c r="H62" s="68" t="s">
        <v>199</v>
      </c>
      <c r="I62" s="68"/>
      <c r="J62" s="68">
        <v>8</v>
      </c>
      <c r="K62" s="68" t="s">
        <v>200</v>
      </c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24"/>
      <c r="W62" s="24"/>
      <c r="X62" s="24"/>
      <c r="Y62" s="24"/>
      <c r="Z62" s="24"/>
    </row>
    <row r="63" spans="1:26" x14ac:dyDescent="0.2">
      <c r="A63" s="97" t="s">
        <v>201</v>
      </c>
      <c r="B63" s="98"/>
      <c r="C63" s="98"/>
      <c r="D63" s="98"/>
      <c r="E63" s="98"/>
      <c r="F63" s="9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24"/>
      <c r="W63" s="24"/>
      <c r="X63" s="24"/>
      <c r="Y63" s="24"/>
      <c r="Z63" s="24"/>
    </row>
    <row r="64" spans="1:26" x14ac:dyDescent="0.2">
      <c r="A64" s="97" t="s">
        <v>202</v>
      </c>
      <c r="B64" s="98"/>
      <c r="C64" s="98"/>
      <c r="D64" s="98"/>
      <c r="E64" s="98"/>
      <c r="F64" s="98"/>
      <c r="G64" s="68">
        <v>1780</v>
      </c>
      <c r="H64" s="68"/>
      <c r="I64" s="68"/>
      <c r="J64" s="68">
        <v>24019</v>
      </c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24"/>
      <c r="W64" s="24"/>
      <c r="X64" s="24"/>
      <c r="Y64" s="24"/>
      <c r="Z64" s="24"/>
    </row>
    <row r="65" spans="1:26" x14ac:dyDescent="0.2">
      <c r="A65" s="97" t="s">
        <v>203</v>
      </c>
      <c r="B65" s="98"/>
      <c r="C65" s="98"/>
      <c r="D65" s="98"/>
      <c r="E65" s="98"/>
      <c r="F65" s="98"/>
      <c r="G65" s="68">
        <v>21168</v>
      </c>
      <c r="H65" s="68"/>
      <c r="I65" s="68"/>
      <c r="J65" s="68">
        <v>110579</v>
      </c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24"/>
      <c r="W65" s="24"/>
      <c r="X65" s="24"/>
      <c r="Y65" s="24"/>
      <c r="Z65" s="24"/>
    </row>
    <row r="66" spans="1:26" x14ac:dyDescent="0.2">
      <c r="A66" s="97" t="s">
        <v>204</v>
      </c>
      <c r="B66" s="98"/>
      <c r="C66" s="98"/>
      <c r="D66" s="98"/>
      <c r="E66" s="98"/>
      <c r="F66" s="98"/>
      <c r="G66" s="68">
        <v>3595</v>
      </c>
      <c r="H66" s="68"/>
      <c r="I66" s="68"/>
      <c r="J66" s="68">
        <v>21360</v>
      </c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24"/>
      <c r="W66" s="24"/>
      <c r="X66" s="24"/>
      <c r="Y66" s="24"/>
      <c r="Z66" s="24"/>
    </row>
    <row r="67" spans="1:26" x14ac:dyDescent="0.2">
      <c r="A67" s="95" t="s">
        <v>205</v>
      </c>
      <c r="B67" s="96"/>
      <c r="C67" s="96"/>
      <c r="D67" s="96"/>
      <c r="E67" s="96"/>
      <c r="F67" s="96"/>
      <c r="G67" s="69">
        <v>2000</v>
      </c>
      <c r="H67" s="69"/>
      <c r="I67" s="69"/>
      <c r="J67" s="69">
        <v>22935</v>
      </c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24"/>
      <c r="W67" s="24"/>
      <c r="X67" s="24"/>
      <c r="Y67" s="24"/>
      <c r="Z67" s="24"/>
    </row>
    <row r="68" spans="1:26" x14ac:dyDescent="0.2">
      <c r="A68" s="95" t="s">
        <v>206</v>
      </c>
      <c r="B68" s="96"/>
      <c r="C68" s="96"/>
      <c r="D68" s="96"/>
      <c r="E68" s="96"/>
      <c r="F68" s="96"/>
      <c r="G68" s="69">
        <v>1343</v>
      </c>
      <c r="H68" s="69"/>
      <c r="I68" s="69"/>
      <c r="J68" s="69">
        <v>14500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24"/>
      <c r="W68" s="24"/>
      <c r="X68" s="24"/>
      <c r="Y68" s="24"/>
      <c r="Z68" s="24"/>
    </row>
    <row r="69" spans="1:26" x14ac:dyDescent="0.2">
      <c r="A69" s="95" t="s">
        <v>207</v>
      </c>
      <c r="B69" s="96"/>
      <c r="C69" s="96"/>
      <c r="D69" s="96"/>
      <c r="E69" s="96"/>
      <c r="F69" s="96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24"/>
      <c r="W69" s="24"/>
      <c r="X69" s="24"/>
      <c r="Y69" s="24"/>
      <c r="Z69" s="24"/>
    </row>
    <row r="70" spans="1:26" x14ac:dyDescent="0.2">
      <c r="A70" s="97" t="s">
        <v>208</v>
      </c>
      <c r="B70" s="98"/>
      <c r="C70" s="98"/>
      <c r="D70" s="98"/>
      <c r="E70" s="98"/>
      <c r="F70" s="98"/>
      <c r="G70" s="68">
        <v>29399</v>
      </c>
      <c r="H70" s="68"/>
      <c r="I70" s="68"/>
      <c r="J70" s="68">
        <v>187306</v>
      </c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24"/>
      <c r="W70" s="24"/>
      <c r="X70" s="24"/>
      <c r="Y70" s="24"/>
      <c r="Z70" s="24"/>
    </row>
    <row r="71" spans="1:26" x14ac:dyDescent="0.2">
      <c r="A71" s="97" t="s">
        <v>209</v>
      </c>
      <c r="B71" s="98"/>
      <c r="C71" s="98"/>
      <c r="D71" s="98"/>
      <c r="E71" s="98"/>
      <c r="F71" s="98"/>
      <c r="G71" s="68">
        <v>107</v>
      </c>
      <c r="H71" s="68"/>
      <c r="I71" s="68"/>
      <c r="J71" s="68">
        <v>969</v>
      </c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24"/>
      <c r="W71" s="24"/>
      <c r="X71" s="24"/>
      <c r="Y71" s="24"/>
      <c r="Z71" s="24"/>
    </row>
    <row r="72" spans="1:26" x14ac:dyDescent="0.2">
      <c r="A72" s="97" t="s">
        <v>210</v>
      </c>
      <c r="B72" s="98"/>
      <c r="C72" s="98"/>
      <c r="D72" s="98"/>
      <c r="E72" s="98"/>
      <c r="F72" s="98"/>
      <c r="G72" s="68">
        <v>29506</v>
      </c>
      <c r="H72" s="68"/>
      <c r="I72" s="68"/>
      <c r="J72" s="68">
        <v>188275</v>
      </c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24"/>
      <c r="W72" s="24"/>
      <c r="X72" s="24"/>
      <c r="Y72" s="24"/>
      <c r="Z72" s="24"/>
    </row>
    <row r="73" spans="1:26" x14ac:dyDescent="0.2">
      <c r="A73" s="95" t="s">
        <v>211</v>
      </c>
      <c r="B73" s="96"/>
      <c r="C73" s="96"/>
      <c r="D73" s="96"/>
      <c r="E73" s="96"/>
      <c r="F73" s="96"/>
      <c r="G73" s="69">
        <v>29506</v>
      </c>
      <c r="H73" s="69"/>
      <c r="I73" s="69"/>
      <c r="J73" s="69">
        <v>188275</v>
      </c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24"/>
      <c r="W73" s="24"/>
      <c r="X73" s="24"/>
      <c r="Y73" s="24"/>
      <c r="Z73" s="24"/>
    </row>
    <row r="74" spans="1:26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4"/>
      <c r="W74" s="24"/>
      <c r="X74" s="24"/>
      <c r="Y74" s="24"/>
      <c r="Z74" s="24"/>
    </row>
    <row r="75" spans="1:26" x14ac:dyDescent="0.2">
      <c r="A75" s="25"/>
      <c r="B75" s="51" t="s">
        <v>35</v>
      </c>
      <c r="C75" s="52"/>
      <c r="D75" s="53"/>
      <c r="E75" s="53"/>
      <c r="F75" s="52"/>
      <c r="G75" s="54">
        <f>IF(ISBLANK(X15),"",ROUND(Y15/X15,2)*100)</f>
        <v>112.00000000000001</v>
      </c>
      <c r="H75" s="2"/>
      <c r="I75" s="2"/>
      <c r="J75" s="54">
        <f>IF(ISBLANK(X16),"",ROUND(Y16/X16,2)*100)</f>
        <v>95</v>
      </c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24"/>
      <c r="W75" s="24"/>
      <c r="X75" s="24"/>
      <c r="Y75" s="24"/>
      <c r="Z75" s="24"/>
    </row>
    <row r="76" spans="1:26" x14ac:dyDescent="0.2">
      <c r="A76" s="25"/>
      <c r="B76" s="51" t="s">
        <v>36</v>
      </c>
      <c r="C76" s="52"/>
      <c r="D76" s="53"/>
      <c r="E76" s="53"/>
      <c r="F76" s="52"/>
      <c r="G76" s="18">
        <f>IF(ISBLANK(X15),"",ROUND(Z15/X15,2)*100)</f>
        <v>75</v>
      </c>
      <c r="H76" s="4"/>
      <c r="I76" s="4"/>
      <c r="J76" s="18">
        <f>IF(ISBLANK(X16),"",ROUND(Z16/X16,2)*100)</f>
        <v>60</v>
      </c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24"/>
      <c r="W76" s="24"/>
      <c r="X76" s="24"/>
      <c r="Y76" s="24"/>
      <c r="Z76" s="24"/>
    </row>
    <row r="77" spans="1:26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24"/>
      <c r="W77" s="24"/>
      <c r="X77" s="24"/>
      <c r="Y77" s="24"/>
      <c r="Z77" s="24"/>
    </row>
    <row r="78" spans="1:26" x14ac:dyDescent="0.2">
      <c r="A78" s="55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2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5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19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4"/>
      <c r="W81" s="4"/>
      <c r="X81" s="4"/>
      <c r="Y81" s="4"/>
      <c r="Z81" s="4"/>
    </row>
    <row r="82" spans="1:26" x14ac:dyDescent="0.2">
      <c r="V82" s="26"/>
      <c r="W82" s="26"/>
      <c r="X82" s="26"/>
      <c r="Y82" s="26"/>
      <c r="Z82" s="26"/>
    </row>
  </sheetData>
  <mergeCells count="44">
    <mergeCell ref="G15:H15"/>
    <mergeCell ref="J12:K12"/>
    <mergeCell ref="J15:K15"/>
    <mergeCell ref="G13:H13"/>
    <mergeCell ref="G14:H14"/>
    <mergeCell ref="J21:U21"/>
    <mergeCell ref="G22:G23"/>
    <mergeCell ref="G16:H16"/>
    <mergeCell ref="J16:K16"/>
    <mergeCell ref="J22:J23"/>
    <mergeCell ref="G21:I21"/>
    <mergeCell ref="A21:A23"/>
    <mergeCell ref="B21:B23"/>
    <mergeCell ref="C21:C23"/>
    <mergeCell ref="D21:F21"/>
    <mergeCell ref="D22:D23"/>
    <mergeCell ref="J13:K13"/>
    <mergeCell ref="J14:K14"/>
    <mergeCell ref="A6:U6"/>
    <mergeCell ref="A7:U7"/>
    <mergeCell ref="A8:U8"/>
    <mergeCell ref="A9:U9"/>
    <mergeCell ref="J11:U11"/>
    <mergeCell ref="G12:H12"/>
    <mergeCell ref="G11:I11"/>
    <mergeCell ref="A66:F66"/>
    <mergeCell ref="A25:U25"/>
    <mergeCell ref="A26:U26"/>
    <mergeCell ref="A40:U40"/>
    <mergeCell ref="A53:U53"/>
    <mergeCell ref="A59:F59"/>
    <mergeCell ref="A60:F60"/>
    <mergeCell ref="A61:F61"/>
    <mergeCell ref="A62:F62"/>
    <mergeCell ref="A63:F63"/>
    <mergeCell ref="A64:F64"/>
    <mergeCell ref="A65:F65"/>
    <mergeCell ref="A73:F73"/>
    <mergeCell ref="A67:F67"/>
    <mergeCell ref="A68:F68"/>
    <mergeCell ref="A69:F69"/>
    <mergeCell ref="A70:F70"/>
    <mergeCell ref="A71:F71"/>
    <mergeCell ref="A72:F72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pageSetUpPr fitToPage="1"/>
  </sheetPr>
  <dimension ref="A2:W131"/>
  <sheetViews>
    <sheetView showGridLines="0" tabSelected="1" workbookViewId="0">
      <selection activeCell="C131" sqref="A128:C131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 x14ac:dyDescent="0.2">
      <c r="A2" s="6" t="s">
        <v>37</v>
      </c>
      <c r="B2" s="4"/>
      <c r="C2" s="4"/>
      <c r="D2" s="4"/>
      <c r="L2" s="29"/>
    </row>
    <row r="3" spans="1:23" s="5" customFormat="1" x14ac:dyDescent="0.2">
      <c r="A3" s="3"/>
      <c r="B3" s="4"/>
      <c r="C3" s="4"/>
      <c r="D3" s="4"/>
      <c r="L3" s="29"/>
    </row>
    <row r="4" spans="1:23" s="5" customFormat="1" x14ac:dyDescent="0.2">
      <c r="A4" s="6" t="s">
        <v>38</v>
      </c>
      <c r="B4" s="4"/>
      <c r="C4" s="4"/>
      <c r="D4" s="4"/>
      <c r="L4" s="29"/>
    </row>
    <row r="5" spans="1:23" s="5" customFormat="1" ht="15" x14ac:dyDescent="0.25">
      <c r="A5" s="105" t="s">
        <v>212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27"/>
      <c r="P5" s="27"/>
      <c r="Q5" s="27"/>
      <c r="R5" s="27"/>
      <c r="S5" s="27"/>
      <c r="T5" s="27"/>
      <c r="U5" s="27"/>
      <c r="V5" s="27"/>
      <c r="W5" s="27"/>
    </row>
    <row r="6" spans="1:23" s="5" customFormat="1" ht="12" x14ac:dyDescent="0.2">
      <c r="A6" s="106" t="s">
        <v>31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28"/>
      <c r="P6" s="28"/>
      <c r="Q6" s="28"/>
      <c r="R6" s="28"/>
      <c r="S6" s="28"/>
      <c r="T6" s="28"/>
      <c r="U6" s="28"/>
      <c r="V6" s="28"/>
      <c r="W6" s="28"/>
    </row>
    <row r="7" spans="1:23" s="5" customFormat="1" ht="12" x14ac:dyDescent="0.2">
      <c r="A7" s="106" t="s">
        <v>40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28"/>
      <c r="P7" s="28"/>
      <c r="Q7" s="28"/>
      <c r="R7" s="28"/>
      <c r="S7" s="28"/>
      <c r="T7" s="28"/>
      <c r="U7" s="28"/>
      <c r="V7" s="28"/>
      <c r="W7" s="28"/>
    </row>
    <row r="8" spans="1:23" s="5" customFormat="1" ht="12" x14ac:dyDescent="0.2">
      <c r="A8" s="107" t="s">
        <v>41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 x14ac:dyDescent="0.2">
      <c r="L9" s="29"/>
    </row>
    <row r="10" spans="1:23" s="5" customFormat="1" ht="12.75" customHeight="1" x14ac:dyDescent="0.2">
      <c r="G10" s="128" t="s">
        <v>17</v>
      </c>
      <c r="H10" s="129"/>
      <c r="I10" s="129"/>
      <c r="J10" s="128" t="s">
        <v>18</v>
      </c>
      <c r="K10" s="129"/>
      <c r="L10" s="129"/>
      <c r="M10" s="130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 x14ac:dyDescent="0.2">
      <c r="D11" s="3" t="s">
        <v>2</v>
      </c>
      <c r="G11" s="111">
        <f>29506/1000</f>
        <v>29.506</v>
      </c>
      <c r="H11" s="112"/>
      <c r="I11" s="31" t="s">
        <v>3</v>
      </c>
      <c r="J11" s="103">
        <f>188275/1000</f>
        <v>188.27500000000001</v>
      </c>
      <c r="K11" s="104"/>
      <c r="L11" s="32"/>
      <c r="M11" s="7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 x14ac:dyDescent="0.2">
      <c r="D12" s="9" t="s">
        <v>33</v>
      </c>
      <c r="F12" s="10"/>
      <c r="G12" s="111">
        <f>0/1000</f>
        <v>0</v>
      </c>
      <c r="H12" s="112"/>
      <c r="I12" s="7" t="s">
        <v>3</v>
      </c>
      <c r="J12" s="103">
        <f>0/1000</f>
        <v>0</v>
      </c>
      <c r="K12" s="104"/>
      <c r="L12" s="32"/>
      <c r="M12" s="7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 x14ac:dyDescent="0.2">
      <c r="D13" s="9" t="s">
        <v>34</v>
      </c>
      <c r="F13" s="10"/>
      <c r="G13" s="111">
        <f>107/1000</f>
        <v>0.107</v>
      </c>
      <c r="H13" s="112"/>
      <c r="I13" s="7" t="s">
        <v>3</v>
      </c>
      <c r="J13" s="103">
        <f>969/1000</f>
        <v>0.96899999999999997</v>
      </c>
      <c r="K13" s="104"/>
      <c r="L13" s="32"/>
      <c r="M13" s="7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 x14ac:dyDescent="0.2">
      <c r="D14" s="3" t="s">
        <v>4</v>
      </c>
      <c r="G14" s="111">
        <f>(O14+O15)/1000</f>
        <v>0.14831</v>
      </c>
      <c r="H14" s="112"/>
      <c r="I14" s="31" t="s">
        <v>5</v>
      </c>
      <c r="J14" s="103">
        <f>(P14+P15)/1000</f>
        <v>0.14831</v>
      </c>
      <c r="K14" s="104"/>
      <c r="L14" s="11">
        <v>1400</v>
      </c>
      <c r="M14" s="7" t="s">
        <v>5</v>
      </c>
      <c r="N14" s="33"/>
      <c r="O14" s="11">
        <v>123.62</v>
      </c>
      <c r="P14" s="12">
        <v>123.62</v>
      </c>
      <c r="Q14" s="33"/>
      <c r="R14" s="33"/>
      <c r="S14" s="33"/>
      <c r="T14" s="33"/>
      <c r="U14" s="33"/>
      <c r="V14" s="33"/>
      <c r="W14" s="34"/>
    </row>
    <row r="15" spans="1:23" s="5" customFormat="1" x14ac:dyDescent="0.2">
      <c r="D15" s="3" t="s">
        <v>6</v>
      </c>
      <c r="G15" s="111">
        <f>1780/1000</f>
        <v>1.78</v>
      </c>
      <c r="H15" s="112"/>
      <c r="I15" s="31" t="s">
        <v>3</v>
      </c>
      <c r="J15" s="103">
        <f>24019/1000</f>
        <v>24.018999999999998</v>
      </c>
      <c r="K15" s="104"/>
      <c r="L15" s="12">
        <v>18901</v>
      </c>
      <c r="M15" s="7" t="s">
        <v>3</v>
      </c>
      <c r="N15" s="33"/>
      <c r="O15" s="11">
        <v>24.69</v>
      </c>
      <c r="P15" s="12">
        <v>24.69</v>
      </c>
      <c r="Q15" s="33"/>
      <c r="R15" s="33"/>
      <c r="S15" s="33"/>
      <c r="T15" s="33"/>
      <c r="U15" s="33"/>
      <c r="V15" s="33"/>
      <c r="W15" s="34"/>
    </row>
    <row r="16" spans="1:23" s="5" customFormat="1" x14ac:dyDescent="0.2">
      <c r="F16" s="4"/>
      <c r="G16" s="13"/>
      <c r="H16" s="13"/>
      <c r="I16" s="14"/>
      <c r="J16" s="15"/>
      <c r="K16" s="35"/>
      <c r="L16" s="11">
        <v>380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 x14ac:dyDescent="0.2">
      <c r="B17" s="4"/>
      <c r="C17" s="4"/>
      <c r="D17" s="4"/>
      <c r="F17" s="10"/>
      <c r="G17" s="16"/>
      <c r="H17" s="16"/>
      <c r="I17" s="17"/>
      <c r="J17" s="18"/>
      <c r="K17" s="18"/>
      <c r="L17" s="12">
        <v>5118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7"/>
    </row>
    <row r="18" spans="1:23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559</v>
      </c>
    </row>
    <row r="19" spans="1:23" s="5" customFormat="1" ht="13.5" thickBot="1" x14ac:dyDescent="0.25">
      <c r="A19" s="19"/>
      <c r="L19" s="29"/>
    </row>
    <row r="20" spans="1:23" s="21" customFormat="1" ht="23.25" customHeight="1" thickBot="1" x14ac:dyDescent="0.25">
      <c r="A20" s="119" t="s">
        <v>7</v>
      </c>
      <c r="B20" s="119" t="s">
        <v>0</v>
      </c>
      <c r="C20" s="119" t="s">
        <v>19</v>
      </c>
      <c r="D20" s="37" t="s">
        <v>20</v>
      </c>
      <c r="E20" s="119" t="s">
        <v>21</v>
      </c>
      <c r="F20" s="123" t="s">
        <v>22</v>
      </c>
      <c r="G20" s="124"/>
      <c r="H20" s="123" t="s">
        <v>23</v>
      </c>
      <c r="I20" s="127"/>
      <c r="J20" s="127"/>
      <c r="K20" s="124"/>
      <c r="L20" s="38"/>
      <c r="M20" s="119" t="s">
        <v>24</v>
      </c>
      <c r="N20" s="119" t="s">
        <v>25</v>
      </c>
    </row>
    <row r="21" spans="1:23" s="21" customFormat="1" ht="19.5" customHeight="1" thickBot="1" x14ac:dyDescent="0.25">
      <c r="A21" s="120"/>
      <c r="B21" s="120"/>
      <c r="C21" s="120"/>
      <c r="D21" s="119" t="s">
        <v>30</v>
      </c>
      <c r="E21" s="120"/>
      <c r="F21" s="125"/>
      <c r="G21" s="126"/>
      <c r="H21" s="121" t="s">
        <v>26</v>
      </c>
      <c r="I21" s="122"/>
      <c r="J21" s="121" t="s">
        <v>27</v>
      </c>
      <c r="K21" s="122"/>
      <c r="L21" s="39"/>
      <c r="M21" s="120"/>
      <c r="N21" s="120"/>
    </row>
    <row r="22" spans="1:23" s="21" customFormat="1" ht="19.5" customHeight="1" x14ac:dyDescent="0.2">
      <c r="A22" s="120"/>
      <c r="B22" s="120"/>
      <c r="C22" s="120"/>
      <c r="D22" s="120"/>
      <c r="E22" s="120"/>
      <c r="F22" s="70" t="s">
        <v>28</v>
      </c>
      <c r="G22" s="70" t="s">
        <v>29</v>
      </c>
      <c r="H22" s="70" t="s">
        <v>28</v>
      </c>
      <c r="I22" s="70" t="s">
        <v>29</v>
      </c>
      <c r="J22" s="70" t="s">
        <v>28</v>
      </c>
      <c r="K22" s="70" t="s">
        <v>29</v>
      </c>
      <c r="L22" s="39"/>
      <c r="M22" s="120"/>
      <c r="N22" s="120"/>
    </row>
    <row r="23" spans="1:23" x14ac:dyDescent="0.2">
      <c r="A23" s="71">
        <v>1</v>
      </c>
      <c r="B23" s="71">
        <v>2</v>
      </c>
      <c r="C23" s="71">
        <v>3</v>
      </c>
      <c r="D23" s="71">
        <v>4</v>
      </c>
      <c r="E23" s="71">
        <v>5</v>
      </c>
      <c r="F23" s="71">
        <v>6</v>
      </c>
      <c r="G23" s="71">
        <v>7</v>
      </c>
      <c r="H23" s="71">
        <v>8</v>
      </c>
      <c r="I23" s="71">
        <v>9</v>
      </c>
      <c r="J23" s="71">
        <v>10</v>
      </c>
      <c r="K23" s="71">
        <v>11</v>
      </c>
      <c r="L23" s="72"/>
      <c r="M23" s="71">
        <v>12</v>
      </c>
      <c r="N23" s="71">
        <v>13</v>
      </c>
    </row>
    <row r="24" spans="1:23" s="4" customFormat="1" ht="17.850000000000001" customHeight="1" x14ac:dyDescent="0.2">
      <c r="A24" s="118" t="s">
        <v>213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</row>
    <row r="25" spans="1:23" s="4" customFormat="1" ht="17.850000000000001" customHeight="1" x14ac:dyDescent="0.2">
      <c r="A25" s="118" t="s">
        <v>214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  <row r="26" spans="1:23" ht="24" x14ac:dyDescent="0.2">
      <c r="A26" s="73">
        <v>1</v>
      </c>
      <c r="B26" s="74" t="s">
        <v>215</v>
      </c>
      <c r="C26" s="59" t="s">
        <v>216</v>
      </c>
      <c r="D26" s="75" t="s">
        <v>217</v>
      </c>
      <c r="E26" s="76">
        <v>9.2100000000000009</v>
      </c>
      <c r="F26" s="61" t="s">
        <v>218</v>
      </c>
      <c r="G26" s="61">
        <v>87.31</v>
      </c>
      <c r="H26" s="77"/>
      <c r="I26" s="77"/>
      <c r="J26" s="61" t="s">
        <v>219</v>
      </c>
      <c r="K26" s="61">
        <v>1177.31</v>
      </c>
      <c r="L26" s="78"/>
      <c r="M26" s="77">
        <f t="shared" ref="M26:M37" si="0">IF(ISNUMBER(K26/G26),IF(NOT(K26/G26=0),K26/G26, " "), " ")</f>
        <v>13.484251517581033</v>
      </c>
      <c r="N26" s="75"/>
    </row>
    <row r="27" spans="1:23" s="4" customFormat="1" ht="24" x14ac:dyDescent="0.2">
      <c r="A27" s="73">
        <v>2</v>
      </c>
      <c r="B27" s="74" t="s">
        <v>220</v>
      </c>
      <c r="C27" s="59" t="s">
        <v>221</v>
      </c>
      <c r="D27" s="75" t="s">
        <v>217</v>
      </c>
      <c r="E27" s="76">
        <v>19.329999999999998</v>
      </c>
      <c r="F27" s="61" t="s">
        <v>222</v>
      </c>
      <c r="G27" s="61">
        <v>190.59</v>
      </c>
      <c r="H27" s="77"/>
      <c r="I27" s="77"/>
      <c r="J27" s="61" t="s">
        <v>223</v>
      </c>
      <c r="K27" s="61">
        <v>2569.15</v>
      </c>
      <c r="L27" s="78"/>
      <c r="M27" s="77">
        <f t="shared" si="0"/>
        <v>13.479983210032007</v>
      </c>
      <c r="N27" s="75"/>
    </row>
    <row r="28" spans="1:23" s="4" customFormat="1" ht="24" x14ac:dyDescent="0.2">
      <c r="A28" s="73">
        <v>3</v>
      </c>
      <c r="B28" s="74" t="s">
        <v>224</v>
      </c>
      <c r="C28" s="59" t="s">
        <v>225</v>
      </c>
      <c r="D28" s="75" t="s">
        <v>217</v>
      </c>
      <c r="E28" s="76">
        <v>29.04</v>
      </c>
      <c r="F28" s="61" t="s">
        <v>226</v>
      </c>
      <c r="G28" s="61">
        <v>313.05</v>
      </c>
      <c r="H28" s="77"/>
      <c r="I28" s="77"/>
      <c r="J28" s="61" t="s">
        <v>227</v>
      </c>
      <c r="K28" s="61">
        <v>4221.54</v>
      </c>
      <c r="L28" s="78"/>
      <c r="M28" s="77">
        <f t="shared" si="0"/>
        <v>13.485194058457115</v>
      </c>
      <c r="N28" s="75"/>
    </row>
    <row r="29" spans="1:23" s="4" customFormat="1" ht="24" x14ac:dyDescent="0.2">
      <c r="A29" s="73">
        <v>4</v>
      </c>
      <c r="B29" s="74" t="s">
        <v>228</v>
      </c>
      <c r="C29" s="59" t="s">
        <v>229</v>
      </c>
      <c r="D29" s="75" t="s">
        <v>217</v>
      </c>
      <c r="E29" s="76">
        <v>13.87</v>
      </c>
      <c r="F29" s="61" t="s">
        <v>230</v>
      </c>
      <c r="G29" s="61">
        <v>157.28</v>
      </c>
      <c r="H29" s="77"/>
      <c r="I29" s="77"/>
      <c r="J29" s="61" t="s">
        <v>231</v>
      </c>
      <c r="K29" s="61">
        <v>2120.7199999999998</v>
      </c>
      <c r="L29" s="78"/>
      <c r="M29" s="77">
        <f t="shared" si="0"/>
        <v>13.483723296032553</v>
      </c>
      <c r="N29" s="75"/>
    </row>
    <row r="30" spans="1:23" s="4" customFormat="1" ht="24" x14ac:dyDescent="0.2">
      <c r="A30" s="73">
        <v>5</v>
      </c>
      <c r="B30" s="74" t="s">
        <v>232</v>
      </c>
      <c r="C30" s="59" t="s">
        <v>233</v>
      </c>
      <c r="D30" s="75" t="s">
        <v>217</v>
      </c>
      <c r="E30" s="76">
        <v>14.4</v>
      </c>
      <c r="F30" s="61" t="s">
        <v>234</v>
      </c>
      <c r="G30" s="61">
        <v>165.16</v>
      </c>
      <c r="H30" s="77"/>
      <c r="I30" s="77"/>
      <c r="J30" s="61" t="s">
        <v>235</v>
      </c>
      <c r="K30" s="61">
        <v>2225.37</v>
      </c>
      <c r="L30" s="78"/>
      <c r="M30" s="77">
        <f t="shared" si="0"/>
        <v>13.474025187696778</v>
      </c>
      <c r="N30" s="75"/>
    </row>
    <row r="31" spans="1:23" ht="24" x14ac:dyDescent="0.2">
      <c r="A31" s="73">
        <v>6</v>
      </c>
      <c r="B31" s="74" t="s">
        <v>236</v>
      </c>
      <c r="C31" s="59" t="s">
        <v>237</v>
      </c>
      <c r="D31" s="75" t="s">
        <v>217</v>
      </c>
      <c r="E31" s="76">
        <v>19.86</v>
      </c>
      <c r="F31" s="61" t="s">
        <v>238</v>
      </c>
      <c r="G31" s="61">
        <v>241.49</v>
      </c>
      <c r="H31" s="77"/>
      <c r="I31" s="77"/>
      <c r="J31" s="61" t="s">
        <v>239</v>
      </c>
      <c r="K31" s="61">
        <v>3254.66</v>
      </c>
      <c r="L31" s="78"/>
      <c r="M31" s="77">
        <f t="shared" si="0"/>
        <v>13.477411072922273</v>
      </c>
      <c r="N31" s="75"/>
    </row>
    <row r="32" spans="1:23" ht="24" x14ac:dyDescent="0.2">
      <c r="A32" s="73">
        <v>7</v>
      </c>
      <c r="B32" s="74" t="s">
        <v>240</v>
      </c>
      <c r="C32" s="59" t="s">
        <v>241</v>
      </c>
      <c r="D32" s="75" t="s">
        <v>217</v>
      </c>
      <c r="E32" s="76">
        <v>5.91</v>
      </c>
      <c r="F32" s="61" t="s">
        <v>242</v>
      </c>
      <c r="G32" s="61">
        <v>77.36</v>
      </c>
      <c r="H32" s="77"/>
      <c r="I32" s="77"/>
      <c r="J32" s="61" t="s">
        <v>243</v>
      </c>
      <c r="K32" s="61">
        <v>1042.17</v>
      </c>
      <c r="L32" s="78"/>
      <c r="M32" s="77">
        <f t="shared" si="0"/>
        <v>13.471690796277146</v>
      </c>
      <c r="N32" s="75"/>
    </row>
    <row r="33" spans="1:14" ht="24" x14ac:dyDescent="0.2">
      <c r="A33" s="73">
        <v>8</v>
      </c>
      <c r="B33" s="74" t="s">
        <v>244</v>
      </c>
      <c r="C33" s="59" t="s">
        <v>245</v>
      </c>
      <c r="D33" s="75" t="s">
        <v>217</v>
      </c>
      <c r="E33" s="76">
        <v>4.1900000000000004</v>
      </c>
      <c r="F33" s="61" t="s">
        <v>246</v>
      </c>
      <c r="G33" s="61">
        <v>56.4</v>
      </c>
      <c r="H33" s="77"/>
      <c r="I33" s="77"/>
      <c r="J33" s="61" t="s">
        <v>247</v>
      </c>
      <c r="K33" s="61">
        <v>760.15</v>
      </c>
      <c r="L33" s="78"/>
      <c r="M33" s="77">
        <f t="shared" si="0"/>
        <v>13.477836879432624</v>
      </c>
      <c r="N33" s="75"/>
    </row>
    <row r="34" spans="1:14" ht="24" x14ac:dyDescent="0.2">
      <c r="A34" s="73">
        <v>9</v>
      </c>
      <c r="B34" s="74" t="s">
        <v>248</v>
      </c>
      <c r="C34" s="59" t="s">
        <v>249</v>
      </c>
      <c r="D34" s="75" t="s">
        <v>217</v>
      </c>
      <c r="E34" s="76">
        <v>6.01</v>
      </c>
      <c r="F34" s="61" t="s">
        <v>250</v>
      </c>
      <c r="G34" s="61">
        <v>84.26</v>
      </c>
      <c r="H34" s="77"/>
      <c r="I34" s="77"/>
      <c r="J34" s="61" t="s">
        <v>251</v>
      </c>
      <c r="K34" s="61">
        <v>1135.6500000000001</v>
      </c>
      <c r="L34" s="78"/>
      <c r="M34" s="77">
        <f t="shared" si="0"/>
        <v>13.477925468787088</v>
      </c>
      <c r="N34" s="75"/>
    </row>
    <row r="35" spans="1:14" ht="24" x14ac:dyDescent="0.2">
      <c r="A35" s="73">
        <v>10</v>
      </c>
      <c r="B35" s="74" t="s">
        <v>252</v>
      </c>
      <c r="C35" s="59" t="s">
        <v>253</v>
      </c>
      <c r="D35" s="75" t="s">
        <v>217</v>
      </c>
      <c r="E35" s="76">
        <v>1.8</v>
      </c>
      <c r="F35" s="61" t="s">
        <v>254</v>
      </c>
      <c r="G35" s="61">
        <v>29.39</v>
      </c>
      <c r="H35" s="77"/>
      <c r="I35" s="77"/>
      <c r="J35" s="61" t="s">
        <v>255</v>
      </c>
      <c r="K35" s="61">
        <v>396.18</v>
      </c>
      <c r="L35" s="78"/>
      <c r="M35" s="77">
        <f t="shared" si="0"/>
        <v>13.48009527050017</v>
      </c>
      <c r="N35" s="75"/>
    </row>
    <row r="36" spans="1:14" ht="24" x14ac:dyDescent="0.2">
      <c r="A36" s="73">
        <v>11</v>
      </c>
      <c r="B36" s="74">
        <v>2</v>
      </c>
      <c r="C36" s="59" t="s">
        <v>256</v>
      </c>
      <c r="D36" s="75" t="s">
        <v>217</v>
      </c>
      <c r="E36" s="76">
        <v>24.69</v>
      </c>
      <c r="F36" s="61" t="s">
        <v>257</v>
      </c>
      <c r="G36" s="61"/>
      <c r="H36" s="77"/>
      <c r="I36" s="77"/>
      <c r="J36" s="61" t="s">
        <v>257</v>
      </c>
      <c r="K36" s="61"/>
      <c r="L36" s="78"/>
      <c r="M36" s="77" t="str">
        <f t="shared" si="0"/>
        <v xml:space="preserve"> </v>
      </c>
      <c r="N36" s="75"/>
    </row>
    <row r="37" spans="1:14" ht="24" x14ac:dyDescent="0.2">
      <c r="A37" s="79"/>
      <c r="B37" s="80" t="s">
        <v>258</v>
      </c>
      <c r="C37" s="81" t="s">
        <v>259</v>
      </c>
      <c r="D37" s="82" t="s">
        <v>260</v>
      </c>
      <c r="E37" s="83"/>
      <c r="F37" s="84" t="s">
        <v>257</v>
      </c>
      <c r="G37" s="84">
        <v>1400</v>
      </c>
      <c r="H37" s="85"/>
      <c r="I37" s="85"/>
      <c r="J37" s="84" t="s">
        <v>257</v>
      </c>
      <c r="K37" s="84">
        <v>18901</v>
      </c>
      <c r="L37" s="86"/>
      <c r="M37" s="85">
        <f t="shared" si="0"/>
        <v>13.500714285714286</v>
      </c>
      <c r="N37" s="82"/>
    </row>
    <row r="38" spans="1:14" ht="17.850000000000001" customHeight="1" x14ac:dyDescent="0.2">
      <c r="A38" s="118" t="s">
        <v>261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36" x14ac:dyDescent="0.2">
      <c r="A39" s="73">
        <v>13</v>
      </c>
      <c r="B39" s="74">
        <v>20129</v>
      </c>
      <c r="C39" s="59" t="s">
        <v>262</v>
      </c>
      <c r="D39" s="75" t="s">
        <v>263</v>
      </c>
      <c r="E39" s="76">
        <v>0.82</v>
      </c>
      <c r="F39" s="61" t="s">
        <v>264</v>
      </c>
      <c r="G39" s="61">
        <v>76.06</v>
      </c>
      <c r="H39" s="77"/>
      <c r="I39" s="77"/>
      <c r="J39" s="61" t="s">
        <v>265</v>
      </c>
      <c r="K39" s="61">
        <v>438.7</v>
      </c>
      <c r="L39" s="78"/>
      <c r="M39" s="77">
        <f t="shared" ref="M39:M59" si="1">IF(ISNUMBER(K39/G39),IF(NOT(K39/G39=0),K39/G39, " "), " ")</f>
        <v>5.767814882987115</v>
      </c>
      <c r="N39" s="75" t="s">
        <v>266</v>
      </c>
    </row>
    <row r="40" spans="1:14" ht="36" x14ac:dyDescent="0.2">
      <c r="A40" s="73">
        <v>14</v>
      </c>
      <c r="B40" s="74">
        <v>20403</v>
      </c>
      <c r="C40" s="59" t="s">
        <v>267</v>
      </c>
      <c r="D40" s="75" t="s">
        <v>263</v>
      </c>
      <c r="E40" s="76">
        <v>0.61</v>
      </c>
      <c r="F40" s="61" t="s">
        <v>268</v>
      </c>
      <c r="G40" s="61">
        <v>74.33</v>
      </c>
      <c r="H40" s="77"/>
      <c r="I40" s="77"/>
      <c r="J40" s="61" t="s">
        <v>269</v>
      </c>
      <c r="K40" s="61">
        <v>464.21</v>
      </c>
      <c r="L40" s="78"/>
      <c r="M40" s="77">
        <f t="shared" si="1"/>
        <v>6.2452576348715185</v>
      </c>
      <c r="N40" s="75" t="s">
        <v>266</v>
      </c>
    </row>
    <row r="41" spans="1:14" ht="36" x14ac:dyDescent="0.2">
      <c r="A41" s="73">
        <v>15</v>
      </c>
      <c r="B41" s="74">
        <v>21141</v>
      </c>
      <c r="C41" s="59" t="s">
        <v>270</v>
      </c>
      <c r="D41" s="75" t="s">
        <v>263</v>
      </c>
      <c r="E41" s="76">
        <v>0.13</v>
      </c>
      <c r="F41" s="61" t="s">
        <v>271</v>
      </c>
      <c r="G41" s="61">
        <v>17.43</v>
      </c>
      <c r="H41" s="77"/>
      <c r="I41" s="77"/>
      <c r="J41" s="61" t="s">
        <v>272</v>
      </c>
      <c r="K41" s="61">
        <v>104.13</v>
      </c>
      <c r="L41" s="78"/>
      <c r="M41" s="77">
        <f t="shared" si="1"/>
        <v>5.9741824440619622</v>
      </c>
      <c r="N41" s="75" t="s">
        <v>266</v>
      </c>
    </row>
    <row r="42" spans="1:14" ht="36" x14ac:dyDescent="0.2">
      <c r="A42" s="73">
        <v>16</v>
      </c>
      <c r="B42" s="74">
        <v>21244</v>
      </c>
      <c r="C42" s="59" t="s">
        <v>273</v>
      </c>
      <c r="D42" s="75" t="s">
        <v>263</v>
      </c>
      <c r="E42" s="76">
        <v>0.74</v>
      </c>
      <c r="F42" s="61" t="s">
        <v>274</v>
      </c>
      <c r="G42" s="61">
        <v>101.13</v>
      </c>
      <c r="H42" s="77"/>
      <c r="I42" s="77"/>
      <c r="J42" s="61" t="s">
        <v>275</v>
      </c>
      <c r="K42" s="61">
        <v>603.1</v>
      </c>
      <c r="L42" s="78"/>
      <c r="M42" s="77">
        <f t="shared" si="1"/>
        <v>5.9636111935132998</v>
      </c>
      <c r="N42" s="75" t="s">
        <v>266</v>
      </c>
    </row>
    <row r="43" spans="1:14" ht="36" x14ac:dyDescent="0.2">
      <c r="A43" s="73">
        <v>17</v>
      </c>
      <c r="B43" s="74">
        <v>30101</v>
      </c>
      <c r="C43" s="59" t="s">
        <v>276</v>
      </c>
      <c r="D43" s="75" t="s">
        <v>263</v>
      </c>
      <c r="E43" s="76">
        <v>0.01</v>
      </c>
      <c r="F43" s="61" t="s">
        <v>277</v>
      </c>
      <c r="G43" s="61">
        <v>1.1200000000000001</v>
      </c>
      <c r="H43" s="77"/>
      <c r="I43" s="77"/>
      <c r="J43" s="61" t="s">
        <v>278</v>
      </c>
      <c r="K43" s="61">
        <v>5.29</v>
      </c>
      <c r="L43" s="78"/>
      <c r="M43" s="77">
        <f t="shared" si="1"/>
        <v>4.7232142857142856</v>
      </c>
      <c r="N43" s="75" t="s">
        <v>266</v>
      </c>
    </row>
    <row r="44" spans="1:14" ht="36" x14ac:dyDescent="0.2">
      <c r="A44" s="73">
        <v>18</v>
      </c>
      <c r="B44" s="74">
        <v>40202</v>
      </c>
      <c r="C44" s="59" t="s">
        <v>279</v>
      </c>
      <c r="D44" s="75" t="s">
        <v>263</v>
      </c>
      <c r="E44" s="76">
        <v>7.09</v>
      </c>
      <c r="F44" s="61" t="s">
        <v>280</v>
      </c>
      <c r="G44" s="61">
        <v>245.53</v>
      </c>
      <c r="H44" s="77"/>
      <c r="I44" s="77"/>
      <c r="J44" s="61" t="s">
        <v>281</v>
      </c>
      <c r="K44" s="61">
        <v>772.81</v>
      </c>
      <c r="L44" s="78"/>
      <c r="M44" s="77">
        <f t="shared" si="1"/>
        <v>3.1475176149554023</v>
      </c>
      <c r="N44" s="75" t="s">
        <v>266</v>
      </c>
    </row>
    <row r="45" spans="1:14" ht="36" x14ac:dyDescent="0.2">
      <c r="A45" s="73">
        <v>19</v>
      </c>
      <c r="B45" s="74">
        <v>40504</v>
      </c>
      <c r="C45" s="59" t="s">
        <v>282</v>
      </c>
      <c r="D45" s="75" t="s">
        <v>263</v>
      </c>
      <c r="E45" s="76">
        <v>3.22</v>
      </c>
      <c r="F45" s="61" t="s">
        <v>283</v>
      </c>
      <c r="G45" s="61">
        <v>4.1500000000000004</v>
      </c>
      <c r="H45" s="77"/>
      <c r="I45" s="77"/>
      <c r="J45" s="61" t="s">
        <v>284</v>
      </c>
      <c r="K45" s="61">
        <v>16.100000000000001</v>
      </c>
      <c r="L45" s="78"/>
      <c r="M45" s="77">
        <f t="shared" si="1"/>
        <v>3.8795180722891565</v>
      </c>
      <c r="N45" s="75" t="s">
        <v>266</v>
      </c>
    </row>
    <row r="46" spans="1:14" ht="36" x14ac:dyDescent="0.2">
      <c r="A46" s="73">
        <v>20</v>
      </c>
      <c r="B46" s="74">
        <v>41000</v>
      </c>
      <c r="C46" s="59" t="s">
        <v>285</v>
      </c>
      <c r="D46" s="75" t="s">
        <v>263</v>
      </c>
      <c r="E46" s="76">
        <v>0.06</v>
      </c>
      <c r="F46" s="61" t="s">
        <v>286</v>
      </c>
      <c r="G46" s="61">
        <v>0.66</v>
      </c>
      <c r="H46" s="77"/>
      <c r="I46" s="77"/>
      <c r="J46" s="61" t="s">
        <v>287</v>
      </c>
      <c r="K46" s="61">
        <v>5.88</v>
      </c>
      <c r="L46" s="78"/>
      <c r="M46" s="77">
        <f t="shared" si="1"/>
        <v>8.9090909090909083</v>
      </c>
      <c r="N46" s="75" t="s">
        <v>266</v>
      </c>
    </row>
    <row r="47" spans="1:14" ht="36" x14ac:dyDescent="0.2">
      <c r="A47" s="73">
        <v>21</v>
      </c>
      <c r="B47" s="74">
        <v>41900</v>
      </c>
      <c r="C47" s="59" t="s">
        <v>288</v>
      </c>
      <c r="D47" s="75" t="s">
        <v>263</v>
      </c>
      <c r="E47" s="76">
        <v>0.54</v>
      </c>
      <c r="F47" s="61" t="s">
        <v>289</v>
      </c>
      <c r="G47" s="61">
        <v>30.74</v>
      </c>
      <c r="H47" s="77"/>
      <c r="I47" s="77"/>
      <c r="J47" s="61" t="s">
        <v>290</v>
      </c>
      <c r="K47" s="61">
        <v>89.1</v>
      </c>
      <c r="L47" s="78"/>
      <c r="M47" s="77">
        <f t="shared" si="1"/>
        <v>2.8985035783994793</v>
      </c>
      <c r="N47" s="75" t="s">
        <v>266</v>
      </c>
    </row>
    <row r="48" spans="1:14" ht="48" x14ac:dyDescent="0.2">
      <c r="A48" s="73">
        <v>22</v>
      </c>
      <c r="B48" s="74">
        <v>50101</v>
      </c>
      <c r="C48" s="59" t="s">
        <v>291</v>
      </c>
      <c r="D48" s="75" t="s">
        <v>263</v>
      </c>
      <c r="E48" s="76">
        <v>8.1999999999999993</v>
      </c>
      <c r="F48" s="61" t="s">
        <v>292</v>
      </c>
      <c r="G48" s="61">
        <v>514.54999999999995</v>
      </c>
      <c r="H48" s="77"/>
      <c r="I48" s="77"/>
      <c r="J48" s="61" t="s">
        <v>293</v>
      </c>
      <c r="K48" s="61">
        <v>3452.2</v>
      </c>
      <c r="L48" s="78"/>
      <c r="M48" s="77">
        <f t="shared" si="1"/>
        <v>6.7091633466135461</v>
      </c>
      <c r="N48" s="75" t="s">
        <v>266</v>
      </c>
    </row>
    <row r="49" spans="1:14" ht="36" x14ac:dyDescent="0.2">
      <c r="A49" s="73">
        <v>23</v>
      </c>
      <c r="B49" s="74">
        <v>111100</v>
      </c>
      <c r="C49" s="59" t="s">
        <v>294</v>
      </c>
      <c r="D49" s="75" t="s">
        <v>263</v>
      </c>
      <c r="E49" s="76">
        <v>1.36</v>
      </c>
      <c r="F49" s="61" t="s">
        <v>295</v>
      </c>
      <c r="G49" s="61">
        <v>2.69</v>
      </c>
      <c r="H49" s="77"/>
      <c r="I49" s="77"/>
      <c r="J49" s="61" t="s">
        <v>296</v>
      </c>
      <c r="K49" s="61">
        <v>14.96</v>
      </c>
      <c r="L49" s="78"/>
      <c r="M49" s="77">
        <f t="shared" si="1"/>
        <v>5.5613382899628254</v>
      </c>
      <c r="N49" s="75" t="s">
        <v>266</v>
      </c>
    </row>
    <row r="50" spans="1:14" ht="36" x14ac:dyDescent="0.2">
      <c r="A50" s="73">
        <v>24</v>
      </c>
      <c r="B50" s="74">
        <v>150202</v>
      </c>
      <c r="C50" s="59" t="s">
        <v>297</v>
      </c>
      <c r="D50" s="75" t="s">
        <v>263</v>
      </c>
      <c r="E50" s="76">
        <v>1.75</v>
      </c>
      <c r="F50" s="61" t="s">
        <v>298</v>
      </c>
      <c r="G50" s="61">
        <v>196.46</v>
      </c>
      <c r="H50" s="77"/>
      <c r="I50" s="77"/>
      <c r="J50" s="61" t="s">
        <v>299</v>
      </c>
      <c r="K50" s="61">
        <v>1254.75</v>
      </c>
      <c r="L50" s="78"/>
      <c r="M50" s="77">
        <f t="shared" si="1"/>
        <v>6.3867962944110754</v>
      </c>
      <c r="N50" s="75" t="s">
        <v>266</v>
      </c>
    </row>
    <row r="51" spans="1:14" ht="36" x14ac:dyDescent="0.2">
      <c r="A51" s="73">
        <v>25</v>
      </c>
      <c r="B51" s="74">
        <v>150701</v>
      </c>
      <c r="C51" s="59" t="s">
        <v>300</v>
      </c>
      <c r="D51" s="75" t="s">
        <v>263</v>
      </c>
      <c r="E51" s="76">
        <v>11.07</v>
      </c>
      <c r="F51" s="61" t="s">
        <v>301</v>
      </c>
      <c r="G51" s="61">
        <v>1433.12</v>
      </c>
      <c r="H51" s="77"/>
      <c r="I51" s="77"/>
      <c r="J51" s="61" t="s">
        <v>302</v>
      </c>
      <c r="K51" s="61">
        <v>8413.2000000000007</v>
      </c>
      <c r="L51" s="78"/>
      <c r="M51" s="77">
        <f t="shared" si="1"/>
        <v>5.8705481746120363</v>
      </c>
      <c r="N51" s="75" t="s">
        <v>266</v>
      </c>
    </row>
    <row r="52" spans="1:14" ht="36" x14ac:dyDescent="0.2">
      <c r="A52" s="73">
        <v>26</v>
      </c>
      <c r="B52" s="74">
        <v>160402</v>
      </c>
      <c r="C52" s="59" t="s">
        <v>303</v>
      </c>
      <c r="D52" s="75" t="s">
        <v>263</v>
      </c>
      <c r="E52" s="76">
        <v>1.33</v>
      </c>
      <c r="F52" s="61" t="s">
        <v>304</v>
      </c>
      <c r="G52" s="61">
        <v>182.49</v>
      </c>
      <c r="H52" s="77"/>
      <c r="I52" s="77"/>
      <c r="J52" s="61" t="s">
        <v>305</v>
      </c>
      <c r="K52" s="61">
        <v>1256.8499999999999</v>
      </c>
      <c r="L52" s="78"/>
      <c r="M52" s="77">
        <f t="shared" si="1"/>
        <v>6.8872266973532792</v>
      </c>
      <c r="N52" s="75" t="s">
        <v>266</v>
      </c>
    </row>
    <row r="53" spans="1:14" ht="36" x14ac:dyDescent="0.2">
      <c r="A53" s="73">
        <v>27</v>
      </c>
      <c r="B53" s="74">
        <v>330301</v>
      </c>
      <c r="C53" s="59" t="s">
        <v>306</v>
      </c>
      <c r="D53" s="75" t="s">
        <v>263</v>
      </c>
      <c r="E53" s="76">
        <v>2.4900000000000002</v>
      </c>
      <c r="F53" s="61" t="s">
        <v>307</v>
      </c>
      <c r="G53" s="61">
        <v>4.63</v>
      </c>
      <c r="H53" s="77"/>
      <c r="I53" s="77"/>
      <c r="J53" s="61" t="s">
        <v>308</v>
      </c>
      <c r="K53" s="61">
        <v>24.9</v>
      </c>
      <c r="L53" s="78"/>
      <c r="M53" s="77">
        <f t="shared" si="1"/>
        <v>5.3779697624190064</v>
      </c>
      <c r="N53" s="75" t="s">
        <v>266</v>
      </c>
    </row>
    <row r="54" spans="1:14" ht="48" x14ac:dyDescent="0.2">
      <c r="A54" s="73">
        <v>28</v>
      </c>
      <c r="B54" s="74">
        <v>331100</v>
      </c>
      <c r="C54" s="59" t="s">
        <v>309</v>
      </c>
      <c r="D54" s="75" t="s">
        <v>263</v>
      </c>
      <c r="E54" s="76">
        <v>1.1499999999999999</v>
      </c>
      <c r="F54" s="61" t="s">
        <v>310</v>
      </c>
      <c r="G54" s="61">
        <v>0.86</v>
      </c>
      <c r="H54" s="77"/>
      <c r="I54" s="77"/>
      <c r="J54" s="61" t="s">
        <v>284</v>
      </c>
      <c r="K54" s="61">
        <v>5.75</v>
      </c>
      <c r="L54" s="78"/>
      <c r="M54" s="77">
        <f t="shared" si="1"/>
        <v>6.6860465116279073</v>
      </c>
      <c r="N54" s="75" t="s">
        <v>311</v>
      </c>
    </row>
    <row r="55" spans="1:14" ht="36" x14ac:dyDescent="0.2">
      <c r="A55" s="73">
        <v>29</v>
      </c>
      <c r="B55" s="74">
        <v>331532</v>
      </c>
      <c r="C55" s="59" t="s">
        <v>312</v>
      </c>
      <c r="D55" s="75" t="s">
        <v>263</v>
      </c>
      <c r="E55" s="76">
        <v>0.04</v>
      </c>
      <c r="F55" s="61" t="s">
        <v>313</v>
      </c>
      <c r="G55" s="61">
        <v>0.14000000000000001</v>
      </c>
      <c r="H55" s="77"/>
      <c r="I55" s="77"/>
      <c r="J55" s="61" t="s">
        <v>314</v>
      </c>
      <c r="K55" s="61">
        <v>0.68</v>
      </c>
      <c r="L55" s="78"/>
      <c r="M55" s="77">
        <f t="shared" si="1"/>
        <v>4.8571428571428568</v>
      </c>
      <c r="N55" s="75" t="s">
        <v>266</v>
      </c>
    </row>
    <row r="56" spans="1:14" ht="36" x14ac:dyDescent="0.2">
      <c r="A56" s="73">
        <v>30</v>
      </c>
      <c r="B56" s="74">
        <v>340101</v>
      </c>
      <c r="C56" s="59" t="s">
        <v>315</v>
      </c>
      <c r="D56" s="75" t="s">
        <v>263</v>
      </c>
      <c r="E56" s="76">
        <v>2.0499999999999998</v>
      </c>
      <c r="F56" s="61" t="s">
        <v>316</v>
      </c>
      <c r="G56" s="61">
        <v>14.6</v>
      </c>
      <c r="H56" s="77"/>
      <c r="I56" s="77"/>
      <c r="J56" s="61" t="s">
        <v>317</v>
      </c>
      <c r="K56" s="61">
        <v>59.45</v>
      </c>
      <c r="L56" s="78"/>
      <c r="M56" s="77">
        <f t="shared" si="1"/>
        <v>4.0719178082191787</v>
      </c>
      <c r="N56" s="75" t="s">
        <v>266</v>
      </c>
    </row>
    <row r="57" spans="1:14" ht="36" x14ac:dyDescent="0.2">
      <c r="A57" s="73">
        <v>31</v>
      </c>
      <c r="B57" s="74">
        <v>400001</v>
      </c>
      <c r="C57" s="59" t="s">
        <v>318</v>
      </c>
      <c r="D57" s="75" t="s">
        <v>263</v>
      </c>
      <c r="E57" s="76">
        <v>0.52</v>
      </c>
      <c r="F57" s="61" t="s">
        <v>319</v>
      </c>
      <c r="G57" s="61">
        <v>53.67</v>
      </c>
      <c r="H57" s="77"/>
      <c r="I57" s="77"/>
      <c r="J57" s="61" t="s">
        <v>320</v>
      </c>
      <c r="K57" s="61">
        <v>323.44</v>
      </c>
      <c r="L57" s="78"/>
      <c r="M57" s="77">
        <f t="shared" si="1"/>
        <v>6.0264579839761501</v>
      </c>
      <c r="N57" s="75" t="s">
        <v>266</v>
      </c>
    </row>
    <row r="58" spans="1:14" ht="24" x14ac:dyDescent="0.2">
      <c r="A58" s="73">
        <v>32</v>
      </c>
      <c r="B58" s="74">
        <v>400311</v>
      </c>
      <c r="C58" s="59" t="s">
        <v>321</v>
      </c>
      <c r="D58" s="75" t="s">
        <v>263</v>
      </c>
      <c r="E58" s="76">
        <v>2.82</v>
      </c>
      <c r="F58" s="61" t="s">
        <v>322</v>
      </c>
      <c r="G58" s="61">
        <v>361.52</v>
      </c>
      <c r="H58" s="77"/>
      <c r="I58" s="77"/>
      <c r="J58" s="61" t="s">
        <v>323</v>
      </c>
      <c r="K58" s="61">
        <v>2461.12</v>
      </c>
      <c r="L58" s="78"/>
      <c r="M58" s="77">
        <f t="shared" si="1"/>
        <v>6.8077008187652135</v>
      </c>
      <c r="N58" s="75" t="s">
        <v>324</v>
      </c>
    </row>
    <row r="59" spans="1:14" ht="24" x14ac:dyDescent="0.2">
      <c r="A59" s="79"/>
      <c r="B59" s="80" t="s">
        <v>258</v>
      </c>
      <c r="C59" s="81" t="s">
        <v>325</v>
      </c>
      <c r="D59" s="82" t="s">
        <v>260</v>
      </c>
      <c r="E59" s="83"/>
      <c r="F59" s="84" t="s">
        <v>257</v>
      </c>
      <c r="G59" s="84">
        <v>3595</v>
      </c>
      <c r="H59" s="85"/>
      <c r="I59" s="85"/>
      <c r="J59" s="84" t="s">
        <v>257</v>
      </c>
      <c r="K59" s="84">
        <v>21360</v>
      </c>
      <c r="L59" s="86"/>
      <c r="M59" s="85">
        <f t="shared" si="1"/>
        <v>5.9415855354659248</v>
      </c>
      <c r="N59" s="82"/>
    </row>
    <row r="60" spans="1:14" ht="17.850000000000001" customHeight="1" x14ac:dyDescent="0.2">
      <c r="A60" s="118" t="s">
        <v>326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  <row r="61" spans="1:14" ht="24" x14ac:dyDescent="0.2">
      <c r="A61" s="73">
        <v>34</v>
      </c>
      <c r="B61" s="74" t="s">
        <v>327</v>
      </c>
      <c r="C61" s="59" t="s">
        <v>328</v>
      </c>
      <c r="D61" s="75" t="s">
        <v>329</v>
      </c>
      <c r="E61" s="76">
        <v>2.9999999999999997E-4</v>
      </c>
      <c r="F61" s="61" t="s">
        <v>330</v>
      </c>
      <c r="G61" s="61">
        <v>5.74</v>
      </c>
      <c r="H61" s="77">
        <v>86148.34</v>
      </c>
      <c r="I61" s="77">
        <v>25.84</v>
      </c>
      <c r="J61" s="61" t="s">
        <v>331</v>
      </c>
      <c r="K61" s="61">
        <v>26.46</v>
      </c>
      <c r="L61" s="78"/>
      <c r="M61" s="77">
        <f t="shared" ref="M61:M92" si="2">IF(ISNUMBER(K61/G61),IF(NOT(K61/G61=0),K61/G61, " "), " ")</f>
        <v>4.6097560975609753</v>
      </c>
      <c r="N61" s="75" t="s">
        <v>332</v>
      </c>
    </row>
    <row r="62" spans="1:14" ht="48" x14ac:dyDescent="0.2">
      <c r="A62" s="73">
        <v>35</v>
      </c>
      <c r="B62" s="74" t="s">
        <v>333</v>
      </c>
      <c r="C62" s="59" t="s">
        <v>334</v>
      </c>
      <c r="D62" s="75" t="s">
        <v>329</v>
      </c>
      <c r="E62" s="76">
        <v>1E-4</v>
      </c>
      <c r="F62" s="61" t="s">
        <v>335</v>
      </c>
      <c r="G62" s="61">
        <v>3.38</v>
      </c>
      <c r="H62" s="77">
        <v>142686.29999999999</v>
      </c>
      <c r="I62" s="77">
        <v>14.27</v>
      </c>
      <c r="J62" s="61" t="s">
        <v>336</v>
      </c>
      <c r="K62" s="61">
        <v>14.58</v>
      </c>
      <c r="L62" s="78"/>
      <c r="M62" s="77">
        <f t="shared" si="2"/>
        <v>4.3136094674556213</v>
      </c>
      <c r="N62" s="75" t="s">
        <v>337</v>
      </c>
    </row>
    <row r="63" spans="1:14" ht="24" x14ac:dyDescent="0.2">
      <c r="A63" s="73">
        <v>36</v>
      </c>
      <c r="B63" s="74" t="s">
        <v>338</v>
      </c>
      <c r="C63" s="59" t="s">
        <v>339</v>
      </c>
      <c r="D63" s="75" t="s">
        <v>340</v>
      </c>
      <c r="E63" s="76">
        <v>1.91</v>
      </c>
      <c r="F63" s="61" t="s">
        <v>341</v>
      </c>
      <c r="G63" s="61">
        <v>11.84</v>
      </c>
      <c r="H63" s="77">
        <v>42.37</v>
      </c>
      <c r="I63" s="77">
        <v>80.92</v>
      </c>
      <c r="J63" s="61" t="s">
        <v>342</v>
      </c>
      <c r="K63" s="61">
        <v>93.53</v>
      </c>
      <c r="L63" s="78"/>
      <c r="M63" s="77">
        <f t="shared" si="2"/>
        <v>7.8994932432432439</v>
      </c>
      <c r="N63" s="75" t="s">
        <v>343</v>
      </c>
    </row>
    <row r="64" spans="1:14" ht="48" x14ac:dyDescent="0.2">
      <c r="A64" s="73">
        <v>37</v>
      </c>
      <c r="B64" s="74" t="s">
        <v>344</v>
      </c>
      <c r="C64" s="59" t="s">
        <v>345</v>
      </c>
      <c r="D64" s="75" t="s">
        <v>329</v>
      </c>
      <c r="E64" s="76">
        <v>3.5000000000000001E-3</v>
      </c>
      <c r="F64" s="61" t="s">
        <v>346</v>
      </c>
      <c r="G64" s="61">
        <v>16.28</v>
      </c>
      <c r="H64" s="77">
        <v>43739</v>
      </c>
      <c r="I64" s="77">
        <v>153.09</v>
      </c>
      <c r="J64" s="61" t="s">
        <v>347</v>
      </c>
      <c r="K64" s="61">
        <v>157.13</v>
      </c>
      <c r="L64" s="78"/>
      <c r="M64" s="77">
        <f t="shared" si="2"/>
        <v>9.6517199017199005</v>
      </c>
      <c r="N64" s="75" t="s">
        <v>348</v>
      </c>
    </row>
    <row r="65" spans="1:14" ht="60" x14ac:dyDescent="0.2">
      <c r="A65" s="73">
        <v>38</v>
      </c>
      <c r="B65" s="74" t="s">
        <v>349</v>
      </c>
      <c r="C65" s="59" t="s">
        <v>350</v>
      </c>
      <c r="D65" s="75" t="s">
        <v>329</v>
      </c>
      <c r="E65" s="76">
        <v>1.4E-3</v>
      </c>
      <c r="F65" s="61" t="s">
        <v>351</v>
      </c>
      <c r="G65" s="61">
        <v>6.97</v>
      </c>
      <c r="H65" s="77">
        <v>62325.35</v>
      </c>
      <c r="I65" s="77">
        <v>87.26</v>
      </c>
      <c r="J65" s="61" t="s">
        <v>352</v>
      </c>
      <c r="K65" s="61">
        <v>89.39</v>
      </c>
      <c r="L65" s="78"/>
      <c r="M65" s="77">
        <f t="shared" si="2"/>
        <v>12.824964131994262</v>
      </c>
      <c r="N65" s="75" t="s">
        <v>353</v>
      </c>
    </row>
    <row r="66" spans="1:14" ht="48" x14ac:dyDescent="0.2">
      <c r="A66" s="73">
        <v>39</v>
      </c>
      <c r="B66" s="74" t="s">
        <v>354</v>
      </c>
      <c r="C66" s="59" t="s">
        <v>355</v>
      </c>
      <c r="D66" s="75" t="s">
        <v>329</v>
      </c>
      <c r="E66" s="76">
        <v>1.1000000000000001E-3</v>
      </c>
      <c r="F66" s="61" t="s">
        <v>356</v>
      </c>
      <c r="G66" s="61">
        <v>11.64</v>
      </c>
      <c r="H66" s="77">
        <v>61196</v>
      </c>
      <c r="I66" s="77">
        <v>67.319999999999993</v>
      </c>
      <c r="J66" s="61" t="s">
        <v>357</v>
      </c>
      <c r="K66" s="61">
        <v>69.08</v>
      </c>
      <c r="L66" s="78"/>
      <c r="M66" s="77">
        <f t="shared" si="2"/>
        <v>5.9347079037800681</v>
      </c>
      <c r="N66" s="75" t="s">
        <v>358</v>
      </c>
    </row>
    <row r="67" spans="1:14" ht="24" x14ac:dyDescent="0.2">
      <c r="A67" s="73">
        <v>40</v>
      </c>
      <c r="B67" s="74" t="s">
        <v>359</v>
      </c>
      <c r="C67" s="59" t="s">
        <v>360</v>
      </c>
      <c r="D67" s="75" t="s">
        <v>329</v>
      </c>
      <c r="E67" s="76">
        <v>2.9999999999999997E-4</v>
      </c>
      <c r="F67" s="61" t="s">
        <v>361</v>
      </c>
      <c r="G67" s="61">
        <v>3.46</v>
      </c>
      <c r="H67" s="77">
        <v>85399.95</v>
      </c>
      <c r="I67" s="77">
        <v>25.62</v>
      </c>
      <c r="J67" s="61" t="s">
        <v>362</v>
      </c>
      <c r="K67" s="61">
        <v>26.23</v>
      </c>
      <c r="L67" s="78"/>
      <c r="M67" s="77">
        <f t="shared" si="2"/>
        <v>7.5809248554913298</v>
      </c>
      <c r="N67" s="75" t="s">
        <v>363</v>
      </c>
    </row>
    <row r="68" spans="1:14" ht="24" x14ac:dyDescent="0.2">
      <c r="A68" s="73">
        <v>41</v>
      </c>
      <c r="B68" s="74" t="s">
        <v>364</v>
      </c>
      <c r="C68" s="59" t="s">
        <v>365</v>
      </c>
      <c r="D68" s="75" t="s">
        <v>329</v>
      </c>
      <c r="E68" s="76">
        <v>1.6000000000000001E-3</v>
      </c>
      <c r="F68" s="61" t="s">
        <v>361</v>
      </c>
      <c r="G68" s="61">
        <v>18.43</v>
      </c>
      <c r="H68" s="77">
        <v>85399.95</v>
      </c>
      <c r="I68" s="77">
        <v>136.63999999999999</v>
      </c>
      <c r="J68" s="61" t="s">
        <v>362</v>
      </c>
      <c r="K68" s="61">
        <v>139.88999999999999</v>
      </c>
      <c r="L68" s="78"/>
      <c r="M68" s="77">
        <f t="shared" si="2"/>
        <v>7.5903418339663586</v>
      </c>
      <c r="N68" s="75" t="s">
        <v>363</v>
      </c>
    </row>
    <row r="69" spans="1:14" ht="48" x14ac:dyDescent="0.2">
      <c r="A69" s="73">
        <v>42</v>
      </c>
      <c r="B69" s="74" t="s">
        <v>366</v>
      </c>
      <c r="C69" s="59" t="s">
        <v>367</v>
      </c>
      <c r="D69" s="75" t="s">
        <v>329</v>
      </c>
      <c r="E69" s="76">
        <v>1.5E-3</v>
      </c>
      <c r="F69" s="61" t="s">
        <v>368</v>
      </c>
      <c r="G69" s="61">
        <v>15.99</v>
      </c>
      <c r="H69" s="77">
        <v>85757.06</v>
      </c>
      <c r="I69" s="77">
        <v>128.63999999999999</v>
      </c>
      <c r="J69" s="61" t="s">
        <v>369</v>
      </c>
      <c r="K69" s="61">
        <v>131.80000000000001</v>
      </c>
      <c r="L69" s="78"/>
      <c r="M69" s="77">
        <f t="shared" si="2"/>
        <v>8.2426516572858048</v>
      </c>
      <c r="N69" s="75" t="s">
        <v>370</v>
      </c>
    </row>
    <row r="70" spans="1:14" ht="48" x14ac:dyDescent="0.2">
      <c r="A70" s="73">
        <v>43</v>
      </c>
      <c r="B70" s="74" t="s">
        <v>371</v>
      </c>
      <c r="C70" s="59" t="s">
        <v>372</v>
      </c>
      <c r="D70" s="75" t="s">
        <v>329</v>
      </c>
      <c r="E70" s="76">
        <v>5.0000000000000001E-4</v>
      </c>
      <c r="F70" s="61" t="s">
        <v>368</v>
      </c>
      <c r="G70" s="61">
        <v>5.33</v>
      </c>
      <c r="H70" s="77">
        <v>85757.06</v>
      </c>
      <c r="I70" s="77">
        <v>42.88</v>
      </c>
      <c r="J70" s="61" t="s">
        <v>369</v>
      </c>
      <c r="K70" s="61">
        <v>43.93</v>
      </c>
      <c r="L70" s="78"/>
      <c r="M70" s="77">
        <f t="shared" si="2"/>
        <v>8.2420262664165094</v>
      </c>
      <c r="N70" s="75" t="s">
        <v>370</v>
      </c>
    </row>
    <row r="71" spans="1:14" ht="24" x14ac:dyDescent="0.2">
      <c r="A71" s="73">
        <v>44</v>
      </c>
      <c r="B71" s="74" t="s">
        <v>373</v>
      </c>
      <c r="C71" s="59" t="s">
        <v>374</v>
      </c>
      <c r="D71" s="75" t="s">
        <v>375</v>
      </c>
      <c r="E71" s="76">
        <v>3.4910000000000001</v>
      </c>
      <c r="F71" s="61" t="s">
        <v>376</v>
      </c>
      <c r="G71" s="61">
        <v>40.5</v>
      </c>
      <c r="H71" s="77">
        <v>43.79</v>
      </c>
      <c r="I71" s="77">
        <v>152.87</v>
      </c>
      <c r="J71" s="61" t="s">
        <v>377</v>
      </c>
      <c r="K71" s="61">
        <v>156.4</v>
      </c>
      <c r="L71" s="78"/>
      <c r="M71" s="77">
        <f t="shared" si="2"/>
        <v>3.8617283950617285</v>
      </c>
      <c r="N71" s="75" t="s">
        <v>378</v>
      </c>
    </row>
    <row r="72" spans="1:14" ht="48" x14ac:dyDescent="0.2">
      <c r="A72" s="73">
        <v>45</v>
      </c>
      <c r="B72" s="74" t="s">
        <v>379</v>
      </c>
      <c r="C72" s="59" t="s">
        <v>380</v>
      </c>
      <c r="D72" s="75" t="s">
        <v>329</v>
      </c>
      <c r="E72" s="76">
        <v>3.5999999999999999E-3</v>
      </c>
      <c r="F72" s="61" t="s">
        <v>381</v>
      </c>
      <c r="G72" s="61">
        <v>62.24</v>
      </c>
      <c r="H72" s="77">
        <v>70760</v>
      </c>
      <c r="I72" s="77">
        <v>254.74</v>
      </c>
      <c r="J72" s="61" t="s">
        <v>382</v>
      </c>
      <c r="K72" s="61">
        <v>260.95999999999998</v>
      </c>
      <c r="L72" s="78"/>
      <c r="M72" s="77">
        <f t="shared" si="2"/>
        <v>4.1928020565552693</v>
      </c>
      <c r="N72" s="75" t="s">
        <v>383</v>
      </c>
    </row>
    <row r="73" spans="1:14" ht="48" x14ac:dyDescent="0.2">
      <c r="A73" s="73">
        <v>46</v>
      </c>
      <c r="B73" s="74" t="s">
        <v>384</v>
      </c>
      <c r="C73" s="59" t="s">
        <v>385</v>
      </c>
      <c r="D73" s="75" t="s">
        <v>329</v>
      </c>
      <c r="E73" s="76">
        <v>1.4E-3</v>
      </c>
      <c r="F73" s="61" t="s">
        <v>386</v>
      </c>
      <c r="G73" s="61">
        <v>12.87</v>
      </c>
      <c r="H73" s="77">
        <v>52487</v>
      </c>
      <c r="I73" s="77">
        <v>73.48</v>
      </c>
      <c r="J73" s="61" t="s">
        <v>387</v>
      </c>
      <c r="K73" s="61">
        <v>75.39</v>
      </c>
      <c r="L73" s="78"/>
      <c r="M73" s="77">
        <f t="shared" si="2"/>
        <v>5.8578088578088581</v>
      </c>
      <c r="N73" s="75" t="s">
        <v>388</v>
      </c>
    </row>
    <row r="74" spans="1:14" ht="48" x14ac:dyDescent="0.2">
      <c r="A74" s="73">
        <v>47</v>
      </c>
      <c r="B74" s="74" t="s">
        <v>389</v>
      </c>
      <c r="C74" s="59" t="s">
        <v>390</v>
      </c>
      <c r="D74" s="75" t="s">
        <v>391</v>
      </c>
      <c r="E74" s="76">
        <v>1.1999999999999999E-3</v>
      </c>
      <c r="F74" s="61" t="s">
        <v>392</v>
      </c>
      <c r="G74" s="61">
        <v>0.12</v>
      </c>
      <c r="H74" s="77">
        <v>181.63</v>
      </c>
      <c r="I74" s="77">
        <v>0.22</v>
      </c>
      <c r="J74" s="61" t="s">
        <v>393</v>
      </c>
      <c r="K74" s="61">
        <v>0.22</v>
      </c>
      <c r="L74" s="78"/>
      <c r="M74" s="77">
        <f t="shared" si="2"/>
        <v>1.8333333333333335</v>
      </c>
      <c r="N74" s="75" t="s">
        <v>370</v>
      </c>
    </row>
    <row r="75" spans="1:14" ht="120" x14ac:dyDescent="0.2">
      <c r="A75" s="73">
        <v>48</v>
      </c>
      <c r="B75" s="74" t="s">
        <v>394</v>
      </c>
      <c r="C75" s="59" t="s">
        <v>395</v>
      </c>
      <c r="D75" s="75" t="s">
        <v>396</v>
      </c>
      <c r="E75" s="76">
        <v>0.6</v>
      </c>
      <c r="F75" s="61" t="s">
        <v>397</v>
      </c>
      <c r="G75" s="61">
        <v>4.9800000000000004</v>
      </c>
      <c r="H75" s="77">
        <v>18.88</v>
      </c>
      <c r="I75" s="77">
        <v>11.33</v>
      </c>
      <c r="J75" s="61" t="s">
        <v>398</v>
      </c>
      <c r="K75" s="61">
        <v>11.56</v>
      </c>
      <c r="L75" s="78"/>
      <c r="M75" s="77">
        <f t="shared" si="2"/>
        <v>2.321285140562249</v>
      </c>
      <c r="N75" s="75" t="s">
        <v>399</v>
      </c>
    </row>
    <row r="76" spans="1:14" ht="24" x14ac:dyDescent="0.2">
      <c r="A76" s="73">
        <v>49</v>
      </c>
      <c r="B76" s="74" t="s">
        <v>400</v>
      </c>
      <c r="C76" s="59" t="s">
        <v>401</v>
      </c>
      <c r="D76" s="75" t="s">
        <v>391</v>
      </c>
      <c r="E76" s="76">
        <v>0.52859999999999996</v>
      </c>
      <c r="F76" s="61" t="s">
        <v>402</v>
      </c>
      <c r="G76" s="61">
        <v>5.18</v>
      </c>
      <c r="H76" s="77">
        <v>45.83</v>
      </c>
      <c r="I76" s="77">
        <v>24.22</v>
      </c>
      <c r="J76" s="61" t="s">
        <v>403</v>
      </c>
      <c r="K76" s="61">
        <v>26.83</v>
      </c>
      <c r="L76" s="78"/>
      <c r="M76" s="77">
        <f t="shared" si="2"/>
        <v>5.1795366795366791</v>
      </c>
      <c r="N76" s="75" t="s">
        <v>404</v>
      </c>
    </row>
    <row r="77" spans="1:14" ht="36" x14ac:dyDescent="0.2">
      <c r="A77" s="73">
        <v>50</v>
      </c>
      <c r="B77" s="74" t="s">
        <v>405</v>
      </c>
      <c r="C77" s="59" t="s">
        <v>406</v>
      </c>
      <c r="D77" s="75" t="s">
        <v>329</v>
      </c>
      <c r="E77" s="76">
        <v>2.5999999999999999E-3</v>
      </c>
      <c r="F77" s="61" t="s">
        <v>407</v>
      </c>
      <c r="G77" s="61">
        <v>43.09</v>
      </c>
      <c r="H77" s="77">
        <v>73723.009999999995</v>
      </c>
      <c r="I77" s="77">
        <v>191.68</v>
      </c>
      <c r="J77" s="61" t="s">
        <v>408</v>
      </c>
      <c r="K77" s="61">
        <v>197.03</v>
      </c>
      <c r="L77" s="78"/>
      <c r="M77" s="77">
        <f t="shared" si="2"/>
        <v>4.5725226270596426</v>
      </c>
      <c r="N77" s="75" t="s">
        <v>409</v>
      </c>
    </row>
    <row r="78" spans="1:14" ht="48" x14ac:dyDescent="0.2">
      <c r="A78" s="73">
        <v>51</v>
      </c>
      <c r="B78" s="74" t="s">
        <v>410</v>
      </c>
      <c r="C78" s="59" t="s">
        <v>411</v>
      </c>
      <c r="D78" s="75" t="s">
        <v>412</v>
      </c>
      <c r="E78" s="76">
        <v>6.0000000000000001E-3</v>
      </c>
      <c r="F78" s="61" t="s">
        <v>413</v>
      </c>
      <c r="G78" s="61">
        <v>0.15</v>
      </c>
      <c r="H78" s="77">
        <v>135.19999999999999</v>
      </c>
      <c r="I78" s="77">
        <v>0.81</v>
      </c>
      <c r="J78" s="61" t="s">
        <v>414</v>
      </c>
      <c r="K78" s="61">
        <v>0.83</v>
      </c>
      <c r="L78" s="78"/>
      <c r="M78" s="77">
        <f t="shared" si="2"/>
        <v>5.5333333333333332</v>
      </c>
      <c r="N78" s="75" t="s">
        <v>370</v>
      </c>
    </row>
    <row r="79" spans="1:14" ht="60" x14ac:dyDescent="0.2">
      <c r="A79" s="73">
        <v>52</v>
      </c>
      <c r="B79" s="74" t="s">
        <v>415</v>
      </c>
      <c r="C79" s="59" t="s">
        <v>416</v>
      </c>
      <c r="D79" s="75" t="s">
        <v>412</v>
      </c>
      <c r="E79" s="76">
        <v>6.0000000000000001E-3</v>
      </c>
      <c r="F79" s="61" t="s">
        <v>417</v>
      </c>
      <c r="G79" s="61">
        <v>0.11</v>
      </c>
      <c r="H79" s="77">
        <v>104.47</v>
      </c>
      <c r="I79" s="77">
        <v>0.63</v>
      </c>
      <c r="J79" s="61" t="s">
        <v>418</v>
      </c>
      <c r="K79" s="61">
        <v>0.64</v>
      </c>
      <c r="L79" s="78"/>
      <c r="M79" s="77">
        <f t="shared" si="2"/>
        <v>5.8181818181818183</v>
      </c>
      <c r="N79" s="75" t="s">
        <v>419</v>
      </c>
    </row>
    <row r="80" spans="1:14" ht="24" x14ac:dyDescent="0.2">
      <c r="A80" s="73">
        <v>53</v>
      </c>
      <c r="B80" s="74" t="s">
        <v>420</v>
      </c>
      <c r="C80" s="59" t="s">
        <v>421</v>
      </c>
      <c r="D80" s="75" t="s">
        <v>391</v>
      </c>
      <c r="E80" s="76">
        <v>2.0000000000000001E-4</v>
      </c>
      <c r="F80" s="61" t="s">
        <v>422</v>
      </c>
      <c r="G80" s="61"/>
      <c r="H80" s="77">
        <v>60</v>
      </c>
      <c r="I80" s="77">
        <v>0.01</v>
      </c>
      <c r="J80" s="61" t="s">
        <v>423</v>
      </c>
      <c r="K80" s="61">
        <v>0.01</v>
      </c>
      <c r="L80" s="78"/>
      <c r="M80" s="77" t="str">
        <f t="shared" si="2"/>
        <v xml:space="preserve"> </v>
      </c>
      <c r="N80" s="75" t="s">
        <v>424</v>
      </c>
    </row>
    <row r="81" spans="1:14" ht="36" x14ac:dyDescent="0.2">
      <c r="A81" s="73">
        <v>54</v>
      </c>
      <c r="B81" s="74" t="s">
        <v>425</v>
      </c>
      <c r="C81" s="59" t="s">
        <v>426</v>
      </c>
      <c r="D81" s="75" t="s">
        <v>340</v>
      </c>
      <c r="E81" s="76">
        <v>6.9999999999999999E-4</v>
      </c>
      <c r="F81" s="61" t="s">
        <v>427</v>
      </c>
      <c r="G81" s="61">
        <v>1.08</v>
      </c>
      <c r="H81" s="77">
        <v>9189.91</v>
      </c>
      <c r="I81" s="77">
        <v>6.43</v>
      </c>
      <c r="J81" s="61" t="s">
        <v>428</v>
      </c>
      <c r="K81" s="61">
        <v>6.64</v>
      </c>
      <c r="L81" s="78"/>
      <c r="M81" s="77">
        <f t="shared" si="2"/>
        <v>6.148148148148147</v>
      </c>
      <c r="N81" s="75" t="s">
        <v>429</v>
      </c>
    </row>
    <row r="82" spans="1:14" ht="48" x14ac:dyDescent="0.2">
      <c r="A82" s="73">
        <v>55</v>
      </c>
      <c r="B82" s="74" t="s">
        <v>430</v>
      </c>
      <c r="C82" s="59" t="s">
        <v>431</v>
      </c>
      <c r="D82" s="75" t="s">
        <v>340</v>
      </c>
      <c r="E82" s="76">
        <v>3.2599999999999997E-2</v>
      </c>
      <c r="F82" s="61" t="s">
        <v>432</v>
      </c>
      <c r="G82" s="61">
        <v>24.09</v>
      </c>
      <c r="H82" s="77">
        <v>5741</v>
      </c>
      <c r="I82" s="77">
        <v>187.16</v>
      </c>
      <c r="J82" s="61" t="s">
        <v>433</v>
      </c>
      <c r="K82" s="61">
        <v>194.57</v>
      </c>
      <c r="L82" s="78"/>
      <c r="M82" s="77">
        <f t="shared" si="2"/>
        <v>8.076795350767954</v>
      </c>
      <c r="N82" s="75" t="s">
        <v>434</v>
      </c>
    </row>
    <row r="83" spans="1:14" ht="48" x14ac:dyDescent="0.2">
      <c r="A83" s="73">
        <v>56</v>
      </c>
      <c r="B83" s="74" t="s">
        <v>435</v>
      </c>
      <c r="C83" s="59" t="s">
        <v>436</v>
      </c>
      <c r="D83" s="75" t="s">
        <v>329</v>
      </c>
      <c r="E83" s="76">
        <v>1.7000000000000001E-2</v>
      </c>
      <c r="F83" s="61" t="s">
        <v>437</v>
      </c>
      <c r="G83" s="61">
        <v>237.32</v>
      </c>
      <c r="H83" s="77">
        <v>119795</v>
      </c>
      <c r="I83" s="77">
        <v>2036.52</v>
      </c>
      <c r="J83" s="61" t="s">
        <v>438</v>
      </c>
      <c r="K83" s="61">
        <v>2082.0100000000002</v>
      </c>
      <c r="L83" s="78"/>
      <c r="M83" s="77">
        <f t="shared" si="2"/>
        <v>8.773006910500591</v>
      </c>
      <c r="N83" s="75" t="s">
        <v>439</v>
      </c>
    </row>
    <row r="84" spans="1:14" ht="48" x14ac:dyDescent="0.2">
      <c r="A84" s="73">
        <v>57</v>
      </c>
      <c r="B84" s="74" t="s">
        <v>440</v>
      </c>
      <c r="C84" s="59" t="s">
        <v>441</v>
      </c>
      <c r="D84" s="75" t="s">
        <v>329</v>
      </c>
      <c r="E84" s="76">
        <v>9.7000000000000003E-3</v>
      </c>
      <c r="F84" s="61" t="s">
        <v>442</v>
      </c>
      <c r="G84" s="61">
        <v>178.87</v>
      </c>
      <c r="H84" s="77">
        <v>55284</v>
      </c>
      <c r="I84" s="77">
        <v>536.25</v>
      </c>
      <c r="J84" s="61" t="s">
        <v>443</v>
      </c>
      <c r="K84" s="61">
        <v>552.64</v>
      </c>
      <c r="L84" s="78"/>
      <c r="M84" s="77">
        <f t="shared" si="2"/>
        <v>3.0896181584390896</v>
      </c>
      <c r="N84" s="75" t="s">
        <v>444</v>
      </c>
    </row>
    <row r="85" spans="1:14" ht="24" x14ac:dyDescent="0.2">
      <c r="A85" s="73">
        <v>58</v>
      </c>
      <c r="B85" s="74" t="s">
        <v>445</v>
      </c>
      <c r="C85" s="59" t="s">
        <v>446</v>
      </c>
      <c r="D85" s="75" t="s">
        <v>329</v>
      </c>
      <c r="E85" s="76">
        <v>2E-3</v>
      </c>
      <c r="F85" s="61" t="s">
        <v>447</v>
      </c>
      <c r="G85" s="61">
        <v>60.8</v>
      </c>
      <c r="H85" s="77">
        <v>66944.44</v>
      </c>
      <c r="I85" s="77">
        <v>133.88999999999999</v>
      </c>
      <c r="J85" s="61" t="s">
        <v>448</v>
      </c>
      <c r="K85" s="61">
        <v>137.72999999999999</v>
      </c>
      <c r="L85" s="78"/>
      <c r="M85" s="77">
        <f t="shared" si="2"/>
        <v>2.2652960526315788</v>
      </c>
      <c r="N85" s="75" t="s">
        <v>449</v>
      </c>
    </row>
    <row r="86" spans="1:14" ht="48" x14ac:dyDescent="0.2">
      <c r="A86" s="73">
        <v>59</v>
      </c>
      <c r="B86" s="74" t="s">
        <v>450</v>
      </c>
      <c r="C86" s="59" t="s">
        <v>451</v>
      </c>
      <c r="D86" s="75" t="s">
        <v>329</v>
      </c>
      <c r="E86" s="76">
        <v>1.9E-3</v>
      </c>
      <c r="F86" s="61" t="s">
        <v>452</v>
      </c>
      <c r="G86" s="61">
        <v>27.63</v>
      </c>
      <c r="H86" s="77">
        <v>80741.53</v>
      </c>
      <c r="I86" s="77">
        <v>153.41</v>
      </c>
      <c r="J86" s="61" t="s">
        <v>453</v>
      </c>
      <c r="K86" s="61">
        <v>157.36000000000001</v>
      </c>
      <c r="L86" s="78"/>
      <c r="M86" s="77">
        <f t="shared" si="2"/>
        <v>5.6952587766920022</v>
      </c>
      <c r="N86" s="75" t="s">
        <v>454</v>
      </c>
    </row>
    <row r="87" spans="1:14" ht="24" x14ac:dyDescent="0.2">
      <c r="A87" s="73">
        <v>60</v>
      </c>
      <c r="B87" s="74" t="s">
        <v>455</v>
      </c>
      <c r="C87" s="59" t="s">
        <v>456</v>
      </c>
      <c r="D87" s="75" t="s">
        <v>329</v>
      </c>
      <c r="E87" s="76">
        <v>2.0000000000000001E-4</v>
      </c>
      <c r="F87" s="61" t="s">
        <v>457</v>
      </c>
      <c r="G87" s="61">
        <v>3.56</v>
      </c>
      <c r="H87" s="77">
        <v>90833.33</v>
      </c>
      <c r="I87" s="77">
        <v>18.170000000000002</v>
      </c>
      <c r="J87" s="61" t="s">
        <v>458</v>
      </c>
      <c r="K87" s="61">
        <v>18.649999999999999</v>
      </c>
      <c r="L87" s="78"/>
      <c r="M87" s="77">
        <f t="shared" si="2"/>
        <v>5.23876404494382</v>
      </c>
      <c r="N87" s="75" t="s">
        <v>459</v>
      </c>
    </row>
    <row r="88" spans="1:14" ht="48" x14ac:dyDescent="0.2">
      <c r="A88" s="73">
        <v>61</v>
      </c>
      <c r="B88" s="74" t="s">
        <v>460</v>
      </c>
      <c r="C88" s="59" t="s">
        <v>461</v>
      </c>
      <c r="D88" s="75" t="s">
        <v>329</v>
      </c>
      <c r="E88" s="76">
        <v>4.7000000000000002E-3</v>
      </c>
      <c r="F88" s="61" t="s">
        <v>462</v>
      </c>
      <c r="G88" s="61">
        <v>128.22</v>
      </c>
      <c r="H88" s="77">
        <v>88056</v>
      </c>
      <c r="I88" s="77">
        <v>413.86</v>
      </c>
      <c r="J88" s="61" t="s">
        <v>463</v>
      </c>
      <c r="K88" s="61">
        <v>424.88</v>
      </c>
      <c r="L88" s="78"/>
      <c r="M88" s="77">
        <f t="shared" si="2"/>
        <v>3.3136796131648727</v>
      </c>
      <c r="N88" s="75" t="s">
        <v>464</v>
      </c>
    </row>
    <row r="89" spans="1:14" ht="24" x14ac:dyDescent="0.2">
      <c r="A89" s="73">
        <v>62</v>
      </c>
      <c r="B89" s="74" t="s">
        <v>465</v>
      </c>
      <c r="C89" s="59" t="s">
        <v>466</v>
      </c>
      <c r="D89" s="75" t="s">
        <v>329</v>
      </c>
      <c r="E89" s="76">
        <v>1.4999999999999999E-2</v>
      </c>
      <c r="F89" s="61" t="s">
        <v>467</v>
      </c>
      <c r="G89" s="61">
        <v>295</v>
      </c>
      <c r="H89" s="77">
        <v>60584.75</v>
      </c>
      <c r="I89" s="77">
        <v>908.77</v>
      </c>
      <c r="J89" s="61" t="s">
        <v>468</v>
      </c>
      <c r="K89" s="61">
        <v>935.7</v>
      </c>
      <c r="L89" s="78"/>
      <c r="M89" s="77">
        <f t="shared" si="2"/>
        <v>3.1718644067796613</v>
      </c>
      <c r="N89" s="75" t="s">
        <v>469</v>
      </c>
    </row>
    <row r="90" spans="1:14" ht="84" x14ac:dyDescent="0.2">
      <c r="A90" s="73">
        <v>63</v>
      </c>
      <c r="B90" s="74" t="s">
        <v>470</v>
      </c>
      <c r="C90" s="59" t="s">
        <v>471</v>
      </c>
      <c r="D90" s="75" t="s">
        <v>329</v>
      </c>
      <c r="E90" s="76">
        <v>1E-3</v>
      </c>
      <c r="F90" s="61" t="s">
        <v>472</v>
      </c>
      <c r="G90" s="61">
        <v>12.87</v>
      </c>
      <c r="H90" s="77">
        <v>72847.039999999994</v>
      </c>
      <c r="I90" s="77">
        <v>72.849999999999994</v>
      </c>
      <c r="J90" s="61" t="s">
        <v>473</v>
      </c>
      <c r="K90" s="61">
        <v>73.680000000000007</v>
      </c>
      <c r="L90" s="78"/>
      <c r="M90" s="77">
        <f t="shared" si="2"/>
        <v>5.7249417249417256</v>
      </c>
      <c r="N90" s="75" t="s">
        <v>474</v>
      </c>
    </row>
    <row r="91" spans="1:14" ht="60" x14ac:dyDescent="0.2">
      <c r="A91" s="73">
        <v>64</v>
      </c>
      <c r="B91" s="74" t="s">
        <v>475</v>
      </c>
      <c r="C91" s="59" t="s">
        <v>476</v>
      </c>
      <c r="D91" s="75" t="s">
        <v>329</v>
      </c>
      <c r="E91" s="76">
        <v>3.5000000000000001E-3</v>
      </c>
      <c r="F91" s="61" t="s">
        <v>477</v>
      </c>
      <c r="G91" s="61">
        <v>36.47</v>
      </c>
      <c r="H91" s="77">
        <v>66076</v>
      </c>
      <c r="I91" s="77">
        <v>231.27</v>
      </c>
      <c r="J91" s="61" t="s">
        <v>478</v>
      </c>
      <c r="K91" s="61">
        <v>234</v>
      </c>
      <c r="L91" s="78"/>
      <c r="M91" s="77">
        <f t="shared" si="2"/>
        <v>6.4162325198793528</v>
      </c>
      <c r="N91" s="75" t="s">
        <v>479</v>
      </c>
    </row>
    <row r="92" spans="1:14" ht="48" x14ac:dyDescent="0.2">
      <c r="A92" s="73">
        <v>65</v>
      </c>
      <c r="B92" s="74" t="s">
        <v>480</v>
      </c>
      <c r="C92" s="59" t="s">
        <v>481</v>
      </c>
      <c r="D92" s="75" t="s">
        <v>375</v>
      </c>
      <c r="E92" s="76">
        <v>3.03</v>
      </c>
      <c r="F92" s="61" t="s">
        <v>482</v>
      </c>
      <c r="G92" s="61">
        <v>199.98</v>
      </c>
      <c r="H92" s="77">
        <v>364</v>
      </c>
      <c r="I92" s="77">
        <v>1102.92</v>
      </c>
      <c r="J92" s="61" t="s">
        <v>483</v>
      </c>
      <c r="K92" s="61">
        <v>1144.04</v>
      </c>
      <c r="L92" s="78"/>
      <c r="M92" s="77">
        <f t="shared" si="2"/>
        <v>5.7207720772077213</v>
      </c>
      <c r="N92" s="75" t="s">
        <v>484</v>
      </c>
    </row>
    <row r="93" spans="1:14" ht="48" x14ac:dyDescent="0.2">
      <c r="A93" s="73">
        <v>66</v>
      </c>
      <c r="B93" s="74" t="s">
        <v>485</v>
      </c>
      <c r="C93" s="59" t="s">
        <v>486</v>
      </c>
      <c r="D93" s="75" t="s">
        <v>329</v>
      </c>
      <c r="E93" s="76">
        <v>3.8E-3</v>
      </c>
      <c r="F93" s="61" t="s">
        <v>487</v>
      </c>
      <c r="G93" s="61">
        <v>2.75</v>
      </c>
      <c r="H93" s="77">
        <v>4727</v>
      </c>
      <c r="I93" s="77">
        <v>17.96</v>
      </c>
      <c r="J93" s="61" t="s">
        <v>488</v>
      </c>
      <c r="K93" s="61">
        <v>19.39</v>
      </c>
      <c r="L93" s="78"/>
      <c r="M93" s="77">
        <f t="shared" ref="M93:M110" si="3">IF(ISNUMBER(K93/G93),IF(NOT(K93/G93=0),K93/G93, " "), " ")</f>
        <v>7.0509090909090908</v>
      </c>
      <c r="N93" s="75" t="s">
        <v>489</v>
      </c>
    </row>
    <row r="94" spans="1:14" ht="36" x14ac:dyDescent="0.2">
      <c r="A94" s="73">
        <v>67</v>
      </c>
      <c r="B94" s="74" t="s">
        <v>490</v>
      </c>
      <c r="C94" s="59" t="s">
        <v>491</v>
      </c>
      <c r="D94" s="75" t="s">
        <v>340</v>
      </c>
      <c r="E94" s="76">
        <v>1.9699999999999999E-2</v>
      </c>
      <c r="F94" s="61" t="s">
        <v>492</v>
      </c>
      <c r="G94" s="61">
        <v>0.06</v>
      </c>
      <c r="H94" s="77">
        <v>22.6</v>
      </c>
      <c r="I94" s="77">
        <v>0.45</v>
      </c>
      <c r="J94" s="61" t="s">
        <v>493</v>
      </c>
      <c r="K94" s="61">
        <v>0.45</v>
      </c>
      <c r="L94" s="78"/>
      <c r="M94" s="77">
        <f t="shared" si="3"/>
        <v>7.5000000000000009</v>
      </c>
      <c r="N94" s="75" t="s">
        <v>494</v>
      </c>
    </row>
    <row r="95" spans="1:14" ht="36" x14ac:dyDescent="0.2">
      <c r="A95" s="73">
        <v>68</v>
      </c>
      <c r="B95" s="74" t="s">
        <v>495</v>
      </c>
      <c r="C95" s="59" t="s">
        <v>496</v>
      </c>
      <c r="D95" s="75" t="s">
        <v>340</v>
      </c>
      <c r="E95" s="76">
        <v>1E-4</v>
      </c>
      <c r="F95" s="61" t="s">
        <v>492</v>
      </c>
      <c r="G95" s="61"/>
      <c r="H95" s="77">
        <v>22.6</v>
      </c>
      <c r="I95" s="77"/>
      <c r="J95" s="61" t="s">
        <v>493</v>
      </c>
      <c r="K95" s="61"/>
      <c r="L95" s="78"/>
      <c r="M95" s="77" t="str">
        <f t="shared" si="3"/>
        <v xml:space="preserve"> </v>
      </c>
      <c r="N95" s="75" t="s">
        <v>494</v>
      </c>
    </row>
    <row r="96" spans="1:14" ht="48" x14ac:dyDescent="0.2">
      <c r="A96" s="73">
        <v>69</v>
      </c>
      <c r="B96" s="74" t="s">
        <v>497</v>
      </c>
      <c r="C96" s="59" t="s">
        <v>498</v>
      </c>
      <c r="D96" s="75" t="s">
        <v>499</v>
      </c>
      <c r="E96" s="76">
        <v>2</v>
      </c>
      <c r="F96" s="61" t="s">
        <v>500</v>
      </c>
      <c r="G96" s="61">
        <v>70</v>
      </c>
      <c r="H96" s="77">
        <v>218.75</v>
      </c>
      <c r="I96" s="77">
        <v>437.5</v>
      </c>
      <c r="J96" s="61" t="s">
        <v>501</v>
      </c>
      <c r="K96" s="61">
        <v>446.98</v>
      </c>
      <c r="L96" s="78"/>
      <c r="M96" s="77">
        <f t="shared" si="3"/>
        <v>6.3854285714285721</v>
      </c>
      <c r="N96" s="75" t="s">
        <v>502</v>
      </c>
    </row>
    <row r="97" spans="1:14" ht="60" x14ac:dyDescent="0.2">
      <c r="A97" s="73">
        <v>70</v>
      </c>
      <c r="B97" s="74" t="s">
        <v>503</v>
      </c>
      <c r="C97" s="59" t="s">
        <v>504</v>
      </c>
      <c r="D97" s="75" t="s">
        <v>329</v>
      </c>
      <c r="E97" s="76">
        <v>5.0000000000000001E-4</v>
      </c>
      <c r="F97" s="61" t="s">
        <v>505</v>
      </c>
      <c r="G97" s="61">
        <v>12.47</v>
      </c>
      <c r="H97" s="77">
        <v>82040</v>
      </c>
      <c r="I97" s="77">
        <v>41.02</v>
      </c>
      <c r="J97" s="61" t="s">
        <v>506</v>
      </c>
      <c r="K97" s="61">
        <v>41.98</v>
      </c>
      <c r="L97" s="78"/>
      <c r="M97" s="77">
        <f t="shared" si="3"/>
        <v>3.3664795509222127</v>
      </c>
      <c r="N97" s="75" t="s">
        <v>507</v>
      </c>
    </row>
    <row r="98" spans="1:14" ht="60" x14ac:dyDescent="0.2">
      <c r="A98" s="73">
        <v>71</v>
      </c>
      <c r="B98" s="74" t="s">
        <v>508</v>
      </c>
      <c r="C98" s="59" t="s">
        <v>509</v>
      </c>
      <c r="D98" s="75" t="s">
        <v>329</v>
      </c>
      <c r="E98" s="76">
        <v>1E-3</v>
      </c>
      <c r="F98" s="61" t="s">
        <v>510</v>
      </c>
      <c r="G98" s="61">
        <v>19.27</v>
      </c>
      <c r="H98" s="77">
        <v>39197.279999999999</v>
      </c>
      <c r="I98" s="77">
        <v>39.200000000000003</v>
      </c>
      <c r="J98" s="61" t="s">
        <v>511</v>
      </c>
      <c r="K98" s="61">
        <v>40.270000000000003</v>
      </c>
      <c r="L98" s="78"/>
      <c r="M98" s="77">
        <f t="shared" si="3"/>
        <v>2.0897768552153608</v>
      </c>
      <c r="N98" s="75" t="s">
        <v>512</v>
      </c>
    </row>
    <row r="99" spans="1:14" ht="60" x14ac:dyDescent="0.2">
      <c r="A99" s="73">
        <v>72</v>
      </c>
      <c r="B99" s="74" t="s">
        <v>513</v>
      </c>
      <c r="C99" s="59" t="s">
        <v>514</v>
      </c>
      <c r="D99" s="75" t="s">
        <v>515</v>
      </c>
      <c r="E99" s="76">
        <v>1.2999999999999999E-2</v>
      </c>
      <c r="F99" s="61" t="s">
        <v>516</v>
      </c>
      <c r="G99" s="61">
        <v>0.8</v>
      </c>
      <c r="H99" s="77">
        <v>303.82</v>
      </c>
      <c r="I99" s="77">
        <v>3.95</v>
      </c>
      <c r="J99" s="61" t="s">
        <v>517</v>
      </c>
      <c r="K99" s="61">
        <v>4.03</v>
      </c>
      <c r="L99" s="78"/>
      <c r="M99" s="77">
        <f t="shared" si="3"/>
        <v>5.0374999999999996</v>
      </c>
      <c r="N99" s="75" t="s">
        <v>370</v>
      </c>
    </row>
    <row r="100" spans="1:14" ht="36" x14ac:dyDescent="0.2">
      <c r="A100" s="73">
        <v>73</v>
      </c>
      <c r="B100" s="74" t="s">
        <v>518</v>
      </c>
      <c r="C100" s="59" t="s">
        <v>519</v>
      </c>
      <c r="D100" s="75" t="s">
        <v>520</v>
      </c>
      <c r="E100" s="76">
        <v>0.28999999999999998</v>
      </c>
      <c r="F100" s="61" t="s">
        <v>521</v>
      </c>
      <c r="G100" s="61">
        <v>0.28999999999999998</v>
      </c>
      <c r="H100" s="77"/>
      <c r="I100" s="77"/>
      <c r="J100" s="61" t="s">
        <v>522</v>
      </c>
      <c r="K100" s="61">
        <v>3.91</v>
      </c>
      <c r="L100" s="78"/>
      <c r="M100" s="77">
        <f t="shared" si="3"/>
        <v>13.482758620689657</v>
      </c>
      <c r="N100" s="75"/>
    </row>
    <row r="101" spans="1:14" ht="24" x14ac:dyDescent="0.2">
      <c r="A101" s="73">
        <v>74</v>
      </c>
      <c r="B101" s="74" t="s">
        <v>523</v>
      </c>
      <c r="C101" s="59" t="s">
        <v>524</v>
      </c>
      <c r="D101" s="75" t="s">
        <v>525</v>
      </c>
      <c r="E101" s="76">
        <v>97.768000000000001</v>
      </c>
      <c r="F101" s="61" t="s">
        <v>257</v>
      </c>
      <c r="G101" s="61">
        <v>6352.06</v>
      </c>
      <c r="H101" s="77"/>
      <c r="I101" s="77"/>
      <c r="J101" s="61" t="s">
        <v>257</v>
      </c>
      <c r="K101" s="61">
        <v>39764.980000000003</v>
      </c>
      <c r="L101" s="78"/>
      <c r="M101" s="77">
        <f t="shared" si="3"/>
        <v>6.2601707162715723</v>
      </c>
      <c r="N101" s="75"/>
    </row>
    <row r="102" spans="1:14" ht="108" x14ac:dyDescent="0.2">
      <c r="A102" s="73">
        <v>75</v>
      </c>
      <c r="B102" s="74" t="s">
        <v>523</v>
      </c>
      <c r="C102" s="59" t="s">
        <v>526</v>
      </c>
      <c r="D102" s="75" t="s">
        <v>525</v>
      </c>
      <c r="E102" s="76">
        <v>0.505</v>
      </c>
      <c r="F102" s="61" t="s">
        <v>527</v>
      </c>
      <c r="G102" s="61">
        <v>18.420000000000002</v>
      </c>
      <c r="H102" s="77"/>
      <c r="I102" s="77"/>
      <c r="J102" s="61" t="s">
        <v>528</v>
      </c>
      <c r="K102" s="61">
        <v>115.33</v>
      </c>
      <c r="L102" s="78"/>
      <c r="M102" s="77">
        <f t="shared" si="3"/>
        <v>6.2611292073832781</v>
      </c>
      <c r="N102" s="75"/>
    </row>
    <row r="103" spans="1:14" ht="108" x14ac:dyDescent="0.2">
      <c r="A103" s="73">
        <v>76</v>
      </c>
      <c r="B103" s="74" t="s">
        <v>523</v>
      </c>
      <c r="C103" s="59" t="s">
        <v>529</v>
      </c>
      <c r="D103" s="75" t="s">
        <v>525</v>
      </c>
      <c r="E103" s="76">
        <v>45.146999999999998</v>
      </c>
      <c r="F103" s="61" t="s">
        <v>530</v>
      </c>
      <c r="G103" s="61">
        <v>2157.58</v>
      </c>
      <c r="H103" s="77"/>
      <c r="I103" s="77"/>
      <c r="J103" s="61" t="s">
        <v>531</v>
      </c>
      <c r="K103" s="61">
        <v>13506.18</v>
      </c>
      <c r="L103" s="78"/>
      <c r="M103" s="77">
        <f t="shared" si="3"/>
        <v>6.2598744890108362</v>
      </c>
      <c r="N103" s="75"/>
    </row>
    <row r="104" spans="1:14" ht="108" x14ac:dyDescent="0.2">
      <c r="A104" s="73">
        <v>77</v>
      </c>
      <c r="B104" s="74" t="s">
        <v>523</v>
      </c>
      <c r="C104" s="59" t="s">
        <v>532</v>
      </c>
      <c r="D104" s="75" t="s">
        <v>525</v>
      </c>
      <c r="E104" s="76">
        <v>52.116</v>
      </c>
      <c r="F104" s="61" t="s">
        <v>533</v>
      </c>
      <c r="G104" s="61">
        <v>4176.0600000000004</v>
      </c>
      <c r="H104" s="77"/>
      <c r="I104" s="77"/>
      <c r="J104" s="61" t="s">
        <v>534</v>
      </c>
      <c r="K104" s="61">
        <v>26143.47</v>
      </c>
      <c r="L104" s="78"/>
      <c r="M104" s="77">
        <f t="shared" si="3"/>
        <v>6.260319535638855</v>
      </c>
      <c r="N104" s="75"/>
    </row>
    <row r="105" spans="1:14" ht="36" x14ac:dyDescent="0.2">
      <c r="A105" s="73">
        <v>78</v>
      </c>
      <c r="B105" s="74" t="s">
        <v>535</v>
      </c>
      <c r="C105" s="59" t="s">
        <v>536</v>
      </c>
      <c r="D105" s="75" t="s">
        <v>499</v>
      </c>
      <c r="E105" s="76">
        <v>1</v>
      </c>
      <c r="F105" s="61" t="s">
        <v>537</v>
      </c>
      <c r="G105" s="61">
        <v>269.63</v>
      </c>
      <c r="H105" s="77"/>
      <c r="I105" s="77"/>
      <c r="J105" s="61" t="s">
        <v>538</v>
      </c>
      <c r="K105" s="61">
        <v>1687.88</v>
      </c>
      <c r="L105" s="78"/>
      <c r="M105" s="77">
        <f t="shared" si="3"/>
        <v>6.2599859066127665</v>
      </c>
      <c r="N105" s="75"/>
    </row>
    <row r="106" spans="1:14" ht="48" x14ac:dyDescent="0.2">
      <c r="A106" s="73">
        <v>79</v>
      </c>
      <c r="B106" s="74" t="s">
        <v>539</v>
      </c>
      <c r="C106" s="59" t="s">
        <v>540</v>
      </c>
      <c r="D106" s="75" t="s">
        <v>329</v>
      </c>
      <c r="E106" s="76">
        <v>0.69757000000000002</v>
      </c>
      <c r="F106" s="61" t="s">
        <v>472</v>
      </c>
      <c r="G106" s="61">
        <v>8977.73</v>
      </c>
      <c r="H106" s="77">
        <v>62019</v>
      </c>
      <c r="I106" s="77">
        <v>43262.59</v>
      </c>
      <c r="J106" s="61" t="s">
        <v>541</v>
      </c>
      <c r="K106" s="61">
        <v>43786.57</v>
      </c>
      <c r="L106" s="78"/>
      <c r="M106" s="77">
        <f t="shared" si="3"/>
        <v>4.8772429110699473</v>
      </c>
      <c r="N106" s="75" t="s">
        <v>542</v>
      </c>
    </row>
    <row r="107" spans="1:14" ht="48" x14ac:dyDescent="0.2">
      <c r="A107" s="73">
        <v>80</v>
      </c>
      <c r="B107" s="74" t="s">
        <v>543</v>
      </c>
      <c r="C107" s="59" t="s">
        <v>544</v>
      </c>
      <c r="D107" s="75" t="s">
        <v>329</v>
      </c>
      <c r="E107" s="76">
        <v>1.72E-3</v>
      </c>
      <c r="F107" s="61" t="s">
        <v>472</v>
      </c>
      <c r="G107" s="61">
        <v>22.14</v>
      </c>
      <c r="H107" s="77">
        <v>74139.7</v>
      </c>
      <c r="I107" s="77">
        <v>127.52</v>
      </c>
      <c r="J107" s="61" t="s">
        <v>545</v>
      </c>
      <c r="K107" s="61">
        <v>128.97</v>
      </c>
      <c r="L107" s="78"/>
      <c r="M107" s="77">
        <f t="shared" si="3"/>
        <v>5.8252032520325203</v>
      </c>
      <c r="N107" s="75" t="s">
        <v>546</v>
      </c>
    </row>
    <row r="108" spans="1:14" ht="48" x14ac:dyDescent="0.2">
      <c r="A108" s="73">
        <v>81</v>
      </c>
      <c r="B108" s="74" t="s">
        <v>547</v>
      </c>
      <c r="C108" s="59" t="s">
        <v>548</v>
      </c>
      <c r="D108" s="75" t="s">
        <v>340</v>
      </c>
      <c r="E108" s="76">
        <v>4.7481</v>
      </c>
      <c r="F108" s="61" t="s">
        <v>549</v>
      </c>
      <c r="G108" s="61">
        <v>2744.4</v>
      </c>
      <c r="H108" s="77">
        <v>2444</v>
      </c>
      <c r="I108" s="77">
        <v>11604.36</v>
      </c>
      <c r="J108" s="61" t="s">
        <v>550</v>
      </c>
      <c r="K108" s="61">
        <v>13542.29</v>
      </c>
      <c r="L108" s="78"/>
      <c r="M108" s="77">
        <f t="shared" si="3"/>
        <v>4.934517563037458</v>
      </c>
      <c r="N108" s="75" t="s">
        <v>551</v>
      </c>
    </row>
    <row r="109" spans="1:14" ht="48" x14ac:dyDescent="0.2">
      <c r="A109" s="73">
        <v>82</v>
      </c>
      <c r="B109" s="74" t="s">
        <v>552</v>
      </c>
      <c r="C109" s="59" t="s">
        <v>553</v>
      </c>
      <c r="D109" s="75" t="s">
        <v>340</v>
      </c>
      <c r="E109" s="76">
        <v>10.428000000000001</v>
      </c>
      <c r="F109" s="61" t="s">
        <v>554</v>
      </c>
      <c r="G109" s="61">
        <v>1220.08</v>
      </c>
      <c r="H109" s="77">
        <v>175</v>
      </c>
      <c r="I109" s="77">
        <v>1824.9</v>
      </c>
      <c r="J109" s="61" t="s">
        <v>555</v>
      </c>
      <c r="K109" s="61">
        <v>3625.82</v>
      </c>
      <c r="L109" s="78"/>
      <c r="M109" s="77">
        <f t="shared" si="3"/>
        <v>2.9717887351649077</v>
      </c>
      <c r="N109" s="75" t="s">
        <v>556</v>
      </c>
    </row>
    <row r="110" spans="1:14" ht="24" x14ac:dyDescent="0.2">
      <c r="A110" s="87"/>
      <c r="B110" s="88" t="s">
        <v>258</v>
      </c>
      <c r="C110" s="89" t="s">
        <v>557</v>
      </c>
      <c r="D110" s="90" t="s">
        <v>260</v>
      </c>
      <c r="E110" s="91"/>
      <c r="F110" s="92" t="s">
        <v>257</v>
      </c>
      <c r="G110" s="92">
        <v>21168</v>
      </c>
      <c r="H110" s="93"/>
      <c r="I110" s="93"/>
      <c r="J110" s="92" t="s">
        <v>257</v>
      </c>
      <c r="K110" s="92">
        <v>110579</v>
      </c>
      <c r="L110" s="94"/>
      <c r="M110" s="93">
        <f t="shared" si="3"/>
        <v>5.2238756613756614</v>
      </c>
      <c r="N110" s="90"/>
    </row>
    <row r="111" spans="1:14" x14ac:dyDescent="0.2">
      <c r="A111" s="117" t="s">
        <v>191</v>
      </c>
      <c r="B111" s="98"/>
      <c r="C111" s="98"/>
      <c r="D111" s="98"/>
      <c r="E111" s="98"/>
      <c r="F111" s="98"/>
      <c r="G111" s="61">
        <v>26162</v>
      </c>
      <c r="H111" s="77"/>
      <c r="I111" s="77"/>
      <c r="J111" s="77"/>
      <c r="K111" s="61">
        <v>150832</v>
      </c>
      <c r="L111" s="78"/>
      <c r="M111" s="77">
        <f t="shared" ref="M111:M125" ca="1" si="4">IF(ISNUMBER(INDIRECT("K" &amp; ROW())/INDIRECT("G" &amp; ROW())),INDIRECT("K" &amp; ROW())/INDIRECT("G" &amp; ROW()), " ")</f>
        <v>5.76530846265576</v>
      </c>
      <c r="N111" s="75" t="s">
        <v>558</v>
      </c>
    </row>
    <row r="112" spans="1:14" x14ac:dyDescent="0.2">
      <c r="A112" s="117" t="s">
        <v>196</v>
      </c>
      <c r="B112" s="98"/>
      <c r="C112" s="98"/>
      <c r="D112" s="98"/>
      <c r="E112" s="98"/>
      <c r="F112" s="98"/>
      <c r="G112" s="61">
        <v>26163</v>
      </c>
      <c r="H112" s="77"/>
      <c r="I112" s="77"/>
      <c r="J112" s="77"/>
      <c r="K112" s="61">
        <v>150840</v>
      </c>
      <c r="L112" s="78"/>
      <c r="M112" s="77">
        <f t="shared" ca="1" si="4"/>
        <v>5.765393876848985</v>
      </c>
      <c r="N112" s="75" t="s">
        <v>558</v>
      </c>
    </row>
    <row r="113" spans="1:14" x14ac:dyDescent="0.2">
      <c r="A113" s="117" t="s">
        <v>197</v>
      </c>
      <c r="B113" s="98"/>
      <c r="C113" s="98"/>
      <c r="D113" s="98"/>
      <c r="E113" s="98"/>
      <c r="F113" s="98"/>
      <c r="G113" s="61"/>
      <c r="H113" s="77"/>
      <c r="I113" s="77"/>
      <c r="J113" s="77"/>
      <c r="K113" s="61"/>
      <c r="L113" s="78"/>
      <c r="M113" s="77" t="str">
        <f t="shared" ca="1" si="4"/>
        <v xml:space="preserve"> </v>
      </c>
      <c r="N113" s="75" t="s">
        <v>558</v>
      </c>
    </row>
    <row r="114" spans="1:14" x14ac:dyDescent="0.2">
      <c r="A114" s="117" t="s">
        <v>198</v>
      </c>
      <c r="B114" s="98"/>
      <c r="C114" s="98"/>
      <c r="D114" s="98"/>
      <c r="E114" s="98"/>
      <c r="F114" s="98"/>
      <c r="G114" s="61">
        <v>1</v>
      </c>
      <c r="H114" s="77"/>
      <c r="I114" s="77"/>
      <c r="J114" s="77"/>
      <c r="K114" s="61">
        <v>8</v>
      </c>
      <c r="L114" s="78"/>
      <c r="M114" s="77">
        <f t="shared" ca="1" si="4"/>
        <v>8</v>
      </c>
      <c r="N114" s="75" t="s">
        <v>558</v>
      </c>
    </row>
    <row r="115" spans="1:14" x14ac:dyDescent="0.2">
      <c r="A115" s="117" t="s">
        <v>201</v>
      </c>
      <c r="B115" s="98"/>
      <c r="C115" s="98"/>
      <c r="D115" s="98"/>
      <c r="E115" s="98"/>
      <c r="F115" s="98"/>
      <c r="G115" s="61"/>
      <c r="H115" s="77"/>
      <c r="I115" s="77"/>
      <c r="J115" s="77"/>
      <c r="K115" s="61"/>
      <c r="L115" s="78"/>
      <c r="M115" s="77" t="str">
        <f t="shared" ca="1" si="4"/>
        <v xml:space="preserve"> </v>
      </c>
      <c r="N115" s="75" t="s">
        <v>558</v>
      </c>
    </row>
    <row r="116" spans="1:14" x14ac:dyDescent="0.2">
      <c r="A116" s="117" t="s">
        <v>202</v>
      </c>
      <c r="B116" s="98"/>
      <c r="C116" s="98"/>
      <c r="D116" s="98"/>
      <c r="E116" s="98"/>
      <c r="F116" s="98"/>
      <c r="G116" s="61">
        <v>1780</v>
      </c>
      <c r="H116" s="77"/>
      <c r="I116" s="77"/>
      <c r="J116" s="77"/>
      <c r="K116" s="61">
        <v>24019</v>
      </c>
      <c r="L116" s="78"/>
      <c r="M116" s="77">
        <f t="shared" ca="1" si="4"/>
        <v>13.493820224719101</v>
      </c>
      <c r="N116" s="75" t="s">
        <v>558</v>
      </c>
    </row>
    <row r="117" spans="1:14" x14ac:dyDescent="0.2">
      <c r="A117" s="117" t="s">
        <v>203</v>
      </c>
      <c r="B117" s="98"/>
      <c r="C117" s="98"/>
      <c r="D117" s="98"/>
      <c r="E117" s="98"/>
      <c r="F117" s="98"/>
      <c r="G117" s="61">
        <v>21168</v>
      </c>
      <c r="H117" s="77"/>
      <c r="I117" s="77"/>
      <c r="J117" s="77"/>
      <c r="K117" s="61">
        <v>110579</v>
      </c>
      <c r="L117" s="78"/>
      <c r="M117" s="77">
        <f t="shared" ca="1" si="4"/>
        <v>5.2238756613756614</v>
      </c>
      <c r="N117" s="75" t="s">
        <v>558</v>
      </c>
    </row>
    <row r="118" spans="1:14" x14ac:dyDescent="0.2">
      <c r="A118" s="117" t="s">
        <v>204</v>
      </c>
      <c r="B118" s="98"/>
      <c r="C118" s="98"/>
      <c r="D118" s="98"/>
      <c r="E118" s="98"/>
      <c r="F118" s="98"/>
      <c r="G118" s="61">
        <v>3595</v>
      </c>
      <c r="H118" s="77"/>
      <c r="I118" s="77"/>
      <c r="J118" s="77"/>
      <c r="K118" s="61">
        <v>21360</v>
      </c>
      <c r="L118" s="78"/>
      <c r="M118" s="77">
        <f t="shared" ca="1" si="4"/>
        <v>5.9415855354659248</v>
      </c>
      <c r="N118" s="75" t="s">
        <v>558</v>
      </c>
    </row>
    <row r="119" spans="1:14" x14ac:dyDescent="0.2">
      <c r="A119" s="116" t="s">
        <v>205</v>
      </c>
      <c r="B119" s="96"/>
      <c r="C119" s="96"/>
      <c r="D119" s="96"/>
      <c r="E119" s="96"/>
      <c r="F119" s="96"/>
      <c r="G119" s="84">
        <v>2000</v>
      </c>
      <c r="H119" s="85"/>
      <c r="I119" s="85"/>
      <c r="J119" s="85"/>
      <c r="K119" s="84">
        <v>22935</v>
      </c>
      <c r="L119" s="86"/>
      <c r="M119" s="85">
        <f t="shared" ca="1" si="4"/>
        <v>11.467499999999999</v>
      </c>
      <c r="N119" s="82" t="s">
        <v>558</v>
      </c>
    </row>
    <row r="120" spans="1:14" x14ac:dyDescent="0.2">
      <c r="A120" s="116" t="s">
        <v>206</v>
      </c>
      <c r="B120" s="96"/>
      <c r="C120" s="96"/>
      <c r="D120" s="96"/>
      <c r="E120" s="96"/>
      <c r="F120" s="96"/>
      <c r="G120" s="84">
        <v>1343</v>
      </c>
      <c r="H120" s="85"/>
      <c r="I120" s="85"/>
      <c r="J120" s="85"/>
      <c r="K120" s="84">
        <v>14500</v>
      </c>
      <c r="L120" s="86"/>
      <c r="M120" s="85">
        <f t="shared" ca="1" si="4"/>
        <v>10.796723752792255</v>
      </c>
      <c r="N120" s="82" t="s">
        <v>558</v>
      </c>
    </row>
    <row r="121" spans="1:14" x14ac:dyDescent="0.2">
      <c r="A121" s="116" t="s">
        <v>207</v>
      </c>
      <c r="B121" s="96"/>
      <c r="C121" s="96"/>
      <c r="D121" s="96"/>
      <c r="E121" s="96"/>
      <c r="F121" s="96"/>
      <c r="G121" s="84"/>
      <c r="H121" s="85"/>
      <c r="I121" s="85"/>
      <c r="J121" s="85"/>
      <c r="K121" s="84"/>
      <c r="L121" s="86"/>
      <c r="M121" s="85" t="str">
        <f t="shared" ca="1" si="4"/>
        <v xml:space="preserve"> </v>
      </c>
      <c r="N121" s="82" t="s">
        <v>558</v>
      </c>
    </row>
    <row r="122" spans="1:14" x14ac:dyDescent="0.2">
      <c r="A122" s="117" t="s">
        <v>208</v>
      </c>
      <c r="B122" s="98"/>
      <c r="C122" s="98"/>
      <c r="D122" s="98"/>
      <c r="E122" s="98"/>
      <c r="F122" s="98"/>
      <c r="G122" s="61">
        <v>29399</v>
      </c>
      <c r="H122" s="77"/>
      <c r="I122" s="77"/>
      <c r="J122" s="77"/>
      <c r="K122" s="61">
        <v>187306</v>
      </c>
      <c r="L122" s="78"/>
      <c r="M122" s="77">
        <f t="shared" ca="1" si="4"/>
        <v>6.3711690873839251</v>
      </c>
      <c r="N122" s="75" t="s">
        <v>558</v>
      </c>
    </row>
    <row r="123" spans="1:14" x14ac:dyDescent="0.2">
      <c r="A123" s="117" t="s">
        <v>209</v>
      </c>
      <c r="B123" s="98"/>
      <c r="C123" s="98"/>
      <c r="D123" s="98"/>
      <c r="E123" s="98"/>
      <c r="F123" s="98"/>
      <c r="G123" s="61">
        <v>107</v>
      </c>
      <c r="H123" s="77"/>
      <c r="I123" s="77"/>
      <c r="J123" s="77"/>
      <c r="K123" s="61">
        <v>969</v>
      </c>
      <c r="L123" s="78"/>
      <c r="M123" s="77">
        <f t="shared" ca="1" si="4"/>
        <v>9.05607476635514</v>
      </c>
      <c r="N123" s="75" t="s">
        <v>558</v>
      </c>
    </row>
    <row r="124" spans="1:14" x14ac:dyDescent="0.2">
      <c r="A124" s="117" t="s">
        <v>210</v>
      </c>
      <c r="B124" s="98"/>
      <c r="C124" s="98"/>
      <c r="D124" s="98"/>
      <c r="E124" s="98"/>
      <c r="F124" s="98"/>
      <c r="G124" s="61">
        <v>29506</v>
      </c>
      <c r="H124" s="77"/>
      <c r="I124" s="77"/>
      <c r="J124" s="77"/>
      <c r="K124" s="61">
        <v>188275</v>
      </c>
      <c r="L124" s="78"/>
      <c r="M124" s="77">
        <f t="shared" ca="1" si="4"/>
        <v>6.3809055785264013</v>
      </c>
      <c r="N124" s="75" t="s">
        <v>558</v>
      </c>
    </row>
    <row r="125" spans="1:14" x14ac:dyDescent="0.2">
      <c r="A125" s="116" t="s">
        <v>211</v>
      </c>
      <c r="B125" s="96"/>
      <c r="C125" s="96"/>
      <c r="D125" s="96"/>
      <c r="E125" s="96"/>
      <c r="F125" s="96"/>
      <c r="G125" s="84">
        <v>29506</v>
      </c>
      <c r="H125" s="85"/>
      <c r="I125" s="85"/>
      <c r="J125" s="85"/>
      <c r="K125" s="84">
        <v>188275</v>
      </c>
      <c r="L125" s="86"/>
      <c r="M125" s="85">
        <f t="shared" ca="1" si="4"/>
        <v>6.3809055785264013</v>
      </c>
      <c r="N125" s="82" t="s">
        <v>558</v>
      </c>
    </row>
    <row r="126" spans="1:14" x14ac:dyDescent="0.2">
      <c r="A126" s="10"/>
      <c r="B126" s="40"/>
      <c r="C126" s="22"/>
      <c r="D126" s="41"/>
      <c r="E126" s="41"/>
      <c r="F126" s="42"/>
      <c r="G126" s="23"/>
      <c r="H126" s="42"/>
      <c r="I126" s="42"/>
      <c r="J126" s="42"/>
      <c r="K126" s="23"/>
      <c r="L126" s="43"/>
      <c r="M126" s="42"/>
      <c r="N126" s="44"/>
    </row>
    <row r="127" spans="1:14" x14ac:dyDescent="0.2">
      <c r="A127" s="25"/>
      <c r="G127" s="45"/>
      <c r="H127" s="46"/>
      <c r="I127" s="46"/>
      <c r="J127" s="46"/>
      <c r="K127" s="45"/>
      <c r="L127" s="47"/>
      <c r="M127" s="45"/>
      <c r="N127" s="25"/>
    </row>
    <row r="128" spans="1:14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8"/>
      <c r="M128" s="4"/>
      <c r="N128" s="4"/>
    </row>
    <row r="129" spans="1:14" x14ac:dyDescent="0.2">
      <c r="A129" s="5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8"/>
      <c r="M129" s="4"/>
      <c r="N129" s="4"/>
    </row>
    <row r="130" spans="1:14" x14ac:dyDescent="0.2">
      <c r="A130" s="2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8"/>
      <c r="M130" s="4"/>
      <c r="N130" s="4"/>
    </row>
    <row r="131" spans="1:14" x14ac:dyDescent="0.2">
      <c r="A131" s="5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8"/>
      <c r="M131" s="4"/>
      <c r="N131" s="4"/>
    </row>
  </sheetData>
  <mergeCells count="46">
    <mergeCell ref="A5:N5"/>
    <mergeCell ref="A6:N6"/>
    <mergeCell ref="A7:N7"/>
    <mergeCell ref="A8:N8"/>
    <mergeCell ref="G10:I10"/>
    <mergeCell ref="G14:H14"/>
    <mergeCell ref="J10:M10"/>
    <mergeCell ref="G12:H12"/>
    <mergeCell ref="J12:K12"/>
    <mergeCell ref="G13:H13"/>
    <mergeCell ref="J13:K13"/>
    <mergeCell ref="J14:K14"/>
    <mergeCell ref="G11:H11"/>
    <mergeCell ref="J11:K11"/>
    <mergeCell ref="M20:M22"/>
    <mergeCell ref="N20:N22"/>
    <mergeCell ref="D21:D22"/>
    <mergeCell ref="H21:I21"/>
    <mergeCell ref="J21:K21"/>
    <mergeCell ref="F20:G21"/>
    <mergeCell ref="H20:K20"/>
    <mergeCell ref="G15:H15"/>
    <mergeCell ref="J15:K15"/>
    <mergeCell ref="A20:A22"/>
    <mergeCell ref="B20:B22"/>
    <mergeCell ref="C20:C22"/>
    <mergeCell ref="E20:E22"/>
    <mergeCell ref="A118:F118"/>
    <mergeCell ref="A24:N24"/>
    <mergeCell ref="A25:N25"/>
    <mergeCell ref="A38:N38"/>
    <mergeCell ref="A60:N60"/>
    <mergeCell ref="A111:F111"/>
    <mergeCell ref="A112:F112"/>
    <mergeCell ref="A113:F113"/>
    <mergeCell ref="A114:F114"/>
    <mergeCell ref="A115:F115"/>
    <mergeCell ref="A116:F116"/>
    <mergeCell ref="A117:F117"/>
    <mergeCell ref="A125:F125"/>
    <mergeCell ref="A119:F119"/>
    <mergeCell ref="A120:F120"/>
    <mergeCell ref="A121:F121"/>
    <mergeCell ref="A122:F122"/>
    <mergeCell ref="A123:F123"/>
    <mergeCell ref="A124:F124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2019-07-12T06:16:04Z</cp:lastPrinted>
  <dcterms:created xsi:type="dcterms:W3CDTF">2003-01-28T12:33:10Z</dcterms:created>
  <dcterms:modified xsi:type="dcterms:W3CDTF">2019-07-12T06:16:07Z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