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" sheetId="1" r:id="rId1"/>
    <sheet name="9" sheetId="2" r:id="rId2"/>
    <sheet name="10" sheetId="3" r:id="rId3"/>
    <sheet name="19" sheetId="4" r:id="rId4"/>
    <sheet name="25" sheetId="5" r:id="rId5"/>
    <sheet name="4284" sheetId="6" r:id="rId6"/>
    <sheet name="4305" sheetId="7" r:id="rId7"/>
    <sheet name="4308,4309" sheetId="8" r:id="rId8"/>
    <sheet name="4176" sheetId="9" r:id="rId9"/>
    <sheet name="229" sheetId="10" r:id="rId10"/>
    <sheet name="20" sheetId="11" r:id="rId11"/>
    <sheet name="24" sheetId="12" r:id="rId12"/>
  </sheets>
  <definedNames>
    <definedName name="_xlnm.Print_Area" localSheetId="2">'10'!$A$1:$G$46</definedName>
    <definedName name="_xlnm.Print_Area" localSheetId="3">'19'!$A$1:$G$46</definedName>
    <definedName name="_xlnm.Print_Area" localSheetId="10">'20'!$A$1:$G$46</definedName>
    <definedName name="_xlnm.Print_Area" localSheetId="9">'229'!$A$1:$G$46</definedName>
    <definedName name="_xlnm.Print_Area" localSheetId="11">'24'!$A$1:$G$46</definedName>
    <definedName name="_xlnm.Print_Area" localSheetId="4">'25'!$A$1:$G$46</definedName>
    <definedName name="_xlnm.Print_Area" localSheetId="8">'4176'!$A$1:$G$46</definedName>
    <definedName name="_xlnm.Print_Area" localSheetId="5">'4284'!$A$1:$G$46</definedName>
    <definedName name="_xlnm.Print_Area" localSheetId="6">'4305'!$A$1:$G$46</definedName>
    <definedName name="_xlnm.Print_Area" localSheetId="7">'4308,4309'!$A$1:$G$46</definedName>
    <definedName name="_xlnm.Print_Area" localSheetId="0">'8'!$A$1:$G$46</definedName>
    <definedName name="_xlnm.Print_Area" localSheetId="1">'9'!$A$1:$G$45</definedName>
  </definedNames>
  <calcPr fullCalcOnLoad="1"/>
</workbook>
</file>

<file path=xl/sharedStrings.xml><?xml version="1.0" encoding="utf-8"?>
<sst xmlns="http://schemas.openxmlformats.org/spreadsheetml/2006/main" count="996" uniqueCount="91">
  <si>
    <t>№ п/п</t>
  </si>
  <si>
    <t>Виды работ</t>
  </si>
  <si>
    <t>Справочник базовых цен, 1999</t>
  </si>
  <si>
    <t>Ед.изм.</t>
  </si>
  <si>
    <t>Кол-во</t>
  </si>
  <si>
    <t>Цена, руб.</t>
  </si>
  <si>
    <t xml:space="preserve">Плановая и высотная привязки выработок II категории при расстоянии </t>
  </si>
  <si>
    <t>скв.</t>
  </si>
  <si>
    <t>п. м.</t>
  </si>
  <si>
    <t>Отбор монолитов грунтов из скважин глубиной</t>
  </si>
  <si>
    <t>мон.</t>
  </si>
  <si>
    <t>ИТОГО полевых работ:</t>
  </si>
  <si>
    <t>проб.</t>
  </si>
  <si>
    <t xml:space="preserve">              ИТОГО полевых работ:</t>
  </si>
  <si>
    <t xml:space="preserve">Камеральная обработка материалов буровых работ </t>
  </si>
  <si>
    <t xml:space="preserve">Камеральная обработка данных лабораторных исследований </t>
  </si>
  <si>
    <t>%</t>
  </si>
  <si>
    <t xml:space="preserve">              ИТОГО лабораторных работ:</t>
  </si>
  <si>
    <t>ВСЕГО камеральных работ:</t>
  </si>
  <si>
    <t>Составление инженерно-геологического отчета</t>
  </si>
  <si>
    <t>ИТОГО камеральных работ:</t>
  </si>
  <si>
    <t>Внутренний транспорт</t>
  </si>
  <si>
    <t>Внешний транспорт</t>
  </si>
  <si>
    <t>Организация и ликвидация работ</t>
  </si>
  <si>
    <t>ИТОГО прочих расходов:</t>
  </si>
  <si>
    <t>Районный коэффициент</t>
  </si>
  <si>
    <t>на инженерно-геологические работы</t>
  </si>
  <si>
    <t>Колонковое бурение скважин диаметром до 160мм, глуб. до 15м, с отбором керна.</t>
  </si>
  <si>
    <t>Сумма,                  тыс. руб.</t>
  </si>
  <si>
    <t xml:space="preserve">Т 86 §1 </t>
  </si>
  <si>
    <t>ИТОГО по смете:</t>
  </si>
  <si>
    <t>Объект:</t>
  </si>
  <si>
    <t>СБЦ на лаборат работы т. 63 §9</t>
  </si>
  <si>
    <t>Полный комплекс определения физических свойств гнилистых грунтов  за исключ.ситового метода при гран.анализе</t>
  </si>
  <si>
    <t xml:space="preserve">Т 3  </t>
  </si>
  <si>
    <t>Гранулометрический анализ ситовым методом</t>
  </si>
  <si>
    <t>Т 64 §9</t>
  </si>
  <si>
    <t>Стандартный анализ воды</t>
  </si>
  <si>
    <t>ВСЕГО по смете (без НДС):</t>
  </si>
  <si>
    <t>Сокращ. комплекс физико-механических свойств  грунтов при консолидир. срезеи компрессион. испытаниях</t>
  </si>
  <si>
    <t xml:space="preserve">К-0,9  прим. к табл. 17 </t>
  </si>
  <si>
    <t>Т.73, §2</t>
  </si>
  <si>
    <t>Т 5 §1</t>
  </si>
  <si>
    <t xml:space="preserve">К-0,85 п.14 </t>
  </si>
  <si>
    <t>-</t>
  </si>
  <si>
    <t xml:space="preserve">СБЦ на инженерно-геологические изыск.              Т 93 §2,3 К-0,5 прим. п.1                                  </t>
  </si>
  <si>
    <t>П 13  (6х2,5)</t>
  </si>
  <si>
    <t xml:space="preserve">Т 63, §11+§17                                        Т 62 §5                                     (135+101,9+7,2)                          </t>
  </si>
  <si>
    <t>Глава 21 камеральн.обработка 
Т 82 § 1 ; к=1,2 п.3                         (8,2х1,2)</t>
  </si>
  <si>
    <t xml:space="preserve"> Т 87, §1,- прим.п.4                       Кат. сложности  2                             (21%*1,3 = 27,3%)</t>
  </si>
  <si>
    <t>СБЦ на инженерно-геологические работы                      Т 4 §2</t>
  </si>
  <si>
    <t>СМЕТА 2.1</t>
  </si>
  <si>
    <t>СМЕТА 2.2</t>
  </si>
  <si>
    <t>СМЕТА 2.3</t>
  </si>
  <si>
    <t>СМЕТА 2.4</t>
  </si>
  <si>
    <t>СМЕТА 2.5</t>
  </si>
  <si>
    <t>СМЕТА 2.6</t>
  </si>
  <si>
    <t>СМЕТА 2.7</t>
  </si>
  <si>
    <t>СМЕТА 2.8</t>
  </si>
  <si>
    <t>СМЕТА 2.10</t>
  </si>
  <si>
    <t>СМЕТА 2.12</t>
  </si>
  <si>
    <t>до 50м  8,5х0,5х0,85</t>
  </si>
  <si>
    <t>категории II – 38,4х0,9х0,85</t>
  </si>
  <si>
    <t>категории III – 42,6х0,9х0,85</t>
  </si>
  <si>
    <t>до 10м     22,9х0,85</t>
  </si>
  <si>
    <t xml:space="preserve">Т 57, §1                                                                                                                                                              </t>
  </si>
  <si>
    <t xml:space="preserve">Т 17                                                                                                                                                                                        </t>
  </si>
  <si>
    <t>1495 х 52,31</t>
  </si>
  <si>
    <t>78203 х 0,6</t>
  </si>
  <si>
    <t>Сумма прописью: Сорок шесть тысяч девятьсот двадцать два рубля 00 копеек.</t>
  </si>
  <si>
    <t>Письмо Минстроя России №1886-ИФ/09 от 22.01.2021г.  Инфляционный Кф=52,31</t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</si>
  <si>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Ду700мм в подземном исполнении по ул. Валдайской в районе дома №15а Тракторозаводского района г.Челябинска"</t>
    </r>
  </si>
  <si>
    <r>
      <t xml:space="preserve">Заказчик: </t>
    </r>
    <r>
      <rPr>
        <sz val="11"/>
        <rFont val="Times New Roman"/>
        <family val="1"/>
      </rPr>
      <t>АО "Челябинскгоргаз"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</si>
  <si>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Ду700мм в подземном исполнении по ул. Валдайской в районе дома №9 Тракторозаводского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</si>
  <si>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Ду700мм в подземном исполнении по ул. Линейной в районе дома №53 Тракторозаводского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</si>
  <si>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Ду700мм в подземном исполнении по ул. Копейское шоссе в районе дома №19 Ленинского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</si>
  <si>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25</t>
    </r>
    <r>
      <rPr>
        <sz val="11"/>
        <rFont val="Times New Roman"/>
        <family val="1"/>
      </rPr>
      <t xml:space="preserve"> Ду500мм в подземном исполнении по ул. Грузовая в районе дома №35а Ленинского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</si>
  <si>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4284</t>
    </r>
    <r>
      <rPr>
        <sz val="11"/>
        <rFont val="Times New Roman"/>
        <family val="1"/>
      </rPr>
      <t xml:space="preserve"> Ду100мм в подземном исполнении по ул. Коркинская в районе дома №3 Металлургического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</si>
  <si>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4305</t>
    </r>
    <r>
      <rPr>
        <sz val="11"/>
        <rFont val="Times New Roman"/>
        <family val="1"/>
      </rPr>
      <t xml:space="preserve"> Ду100мм в подземном исполнении по ул. Прокатная в районе дома №47 Металлургического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</si>
  <si>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4308</t>
    </r>
    <r>
      <rPr>
        <sz val="11"/>
        <rFont val="Times New Roman"/>
        <family val="1"/>
      </rPr>
      <t xml:space="preserve"> Ду150мм и №</t>
    </r>
    <r>
      <rPr>
        <b/>
        <sz val="11"/>
        <rFont val="Times New Roman"/>
        <family val="1"/>
      </rPr>
      <t>4309</t>
    </r>
    <r>
      <rPr>
        <sz val="11"/>
        <rFont val="Times New Roman"/>
        <family val="1"/>
      </rPr>
      <t xml:space="preserve"> Ду200мм в подземном исполнении по ул. Красноуфимская в районе дома №28 Металлургического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</si>
  <si>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4176</t>
    </r>
    <r>
      <rPr>
        <sz val="11"/>
        <rFont val="Times New Roman"/>
        <family val="1"/>
      </rPr>
      <t xml:space="preserve"> Ду200мм в подземном исполнении по ул. 60 лет Октября в районе дома №32 Металлургического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</si>
  <si>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229</t>
    </r>
    <r>
      <rPr>
        <sz val="11"/>
        <rFont val="Times New Roman"/>
        <family val="1"/>
      </rPr>
      <t xml:space="preserve"> Ду800мм в подземном исполнении по ул. Копейское шоссе в районе дома №17а Ленинского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</si>
  <si>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Ду800мм в подземном исполнении по ул. Копейское шоссе в районе дома №19 Ленинского района г.Челябинска"</t>
    </r>
  </si>
  <si>
    <r>
      <t>"Модернизация (техническое перевооружение) установка шарового крана №</t>
    </r>
    <r>
      <rPr>
        <b/>
        <sz val="11"/>
        <rFont val="Times New Roman"/>
        <family val="1"/>
      </rPr>
      <t>24</t>
    </r>
    <r>
      <rPr>
        <sz val="11"/>
        <rFont val="Times New Roman"/>
        <family val="1"/>
      </rPr>
      <t xml:space="preserve"> Ду800мм в подземном исполнении на перекрестке ул.Грузовая и ул.Ф.Горелова Ленинского района г.Челябинска"</t>
    </r>
  </si>
  <si>
    <t>Рыночный понижающий коэффициент К= 0,6</t>
  </si>
  <si>
    <t>СМЕТА 2.9</t>
  </si>
  <si>
    <t>СМЕТА 2.11</t>
  </si>
  <si>
    <t xml:space="preserve">Составил:     Инженер-сметчик ОНССГ                                                                                          </t>
  </si>
  <si>
    <t>Д.И. Уварова</t>
  </si>
  <si>
    <t xml:space="preserve">Проверил:    Начальник ОНССГ                                   </t>
  </si>
  <si>
    <t>О.А. Рыжикова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</si>
</sst>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"/>
    <numFmt numFmtId="186" formatCode="0.000"/>
    <numFmt numFmtId="187" formatCode="0.0"/>
    <numFmt numFmtId="188" formatCode="_(* #,##0.000_);_(* \(#,##0.000\);_(* &quot;-&quot;??_);_(@_)"/>
    <numFmt numFmtId="189" formatCode="_-* #,##0.000_р_._-;\-* #,##0.000_р_._-;_-* &quot;-&quot;???_р_._-;_-@_-"/>
    <numFmt numFmtId="190" formatCode="_(* #,##0.0_);_(* \(#,##0.0\);_(* &quot;-&quot;??_);_(@_)"/>
    <numFmt numFmtId="191" formatCode="_(* #,##0_);_(* \(#,##0\);_(* &quot;-&quot;??_);_(@_)"/>
    <numFmt numFmtId="192" formatCode="_-* #,##0.00_р_._-;\-* #,##0.00_р_._-;_-* &quot;-&quot;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0.00000"/>
    <numFmt numFmtId="196" formatCode="_(* #,##0.0000_);_(* \(#,##0.0000\);_(* &quot;-&quot;??_);_(@_)"/>
    <numFmt numFmtId="197" formatCode="_-* #,##0.000\ _₽_-;\-* #,##0.000\ _₽_-;_-* &quot;-&quot;???\ _₽_-;_-@_-"/>
    <numFmt numFmtId="198" formatCode="_-* #,##0_р_._-;\-* #,##0_р_._-;_-* &quot;-&quot;??_р_._-;_-@_-"/>
  </numFmts>
  <fonts count="47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181" fontId="4" fillId="0" borderId="14" xfId="63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86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87" fontId="4" fillId="0" borderId="17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186" fontId="4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187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186" fontId="8" fillId="0" borderId="13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86" fontId="8" fillId="0" borderId="17" xfId="0" applyNumberFormat="1" applyFont="1" applyBorder="1" applyAlignment="1">
      <alignment horizontal="right" vertical="center"/>
    </xf>
    <xf numFmtId="181" fontId="4" fillId="0" borderId="10" xfId="60" applyFont="1" applyBorder="1" applyAlignment="1">
      <alignment horizontal="left" vertical="center" wrapText="1"/>
    </xf>
    <xf numFmtId="188" fontId="4" fillId="0" borderId="10" xfId="60" applyNumberFormat="1" applyFont="1" applyBorder="1" applyAlignment="1">
      <alignment horizontal="right" vertical="center" wrapText="1"/>
    </xf>
    <xf numFmtId="186" fontId="4" fillId="0" borderId="17" xfId="0" applyNumberFormat="1" applyFont="1" applyBorder="1" applyAlignment="1">
      <alignment horizontal="center" vertical="center"/>
    </xf>
    <xf numFmtId="188" fontId="8" fillId="0" borderId="10" xfId="60" applyNumberFormat="1" applyFont="1" applyBorder="1" applyAlignment="1">
      <alignment horizontal="right" vertical="center" wrapText="1"/>
    </xf>
    <xf numFmtId="190" fontId="4" fillId="0" borderId="10" xfId="60" applyNumberFormat="1" applyFont="1" applyBorder="1" applyAlignment="1">
      <alignment horizontal="left" vertical="center" wrapText="1"/>
    </xf>
    <xf numFmtId="188" fontId="4" fillId="0" borderId="10" xfId="60" applyNumberFormat="1" applyFont="1" applyBorder="1" applyAlignment="1">
      <alignment horizontal="left" vertical="center" wrapText="1"/>
    </xf>
    <xf numFmtId="188" fontId="8" fillId="0" borderId="10" xfId="0" applyNumberFormat="1" applyFont="1" applyBorder="1" applyAlignment="1">
      <alignment horizontal="right"/>
    </xf>
    <xf numFmtId="186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8" fontId="4" fillId="0" borderId="10" xfId="6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center" wrapText="1"/>
    </xf>
    <xf numFmtId="191" fontId="8" fillId="0" borderId="10" xfId="60" applyNumberFormat="1" applyFont="1" applyBorder="1" applyAlignment="1">
      <alignment horizontal="center" vertical="center"/>
    </xf>
    <xf numFmtId="191" fontId="8" fillId="0" borderId="10" xfId="63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60" applyNumberFormat="1" applyFont="1" applyBorder="1" applyAlignment="1">
      <alignment horizontal="right" vertical="center"/>
    </xf>
    <xf numFmtId="191" fontId="4" fillId="0" borderId="10" xfId="63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2 2" xfId="64"/>
    <cellStyle name="Финансовый 2 3" xfId="65"/>
    <cellStyle name="Финансовый 2 4" xfId="66"/>
    <cellStyle name="Финансовый 3" xfId="67"/>
    <cellStyle name="Финансовый 3 2" xfId="68"/>
    <cellStyle name="Финансовый 4" xfId="69"/>
    <cellStyle name="Финансовый 4 2" xfId="70"/>
    <cellStyle name="Финансовый 5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30" zoomScaleNormal="130" zoomScalePageLayoutView="0" workbookViewId="0" topLeftCell="A1">
      <selection activeCell="A5" sqref="A5:G5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00390625" style="9" customWidth="1"/>
    <col min="7" max="7" width="9.140625" style="9" customWidth="1"/>
    <col min="8" max="8" width="9.28125" style="0" bestFit="1" customWidth="1"/>
  </cols>
  <sheetData>
    <row r="1" spans="3:7" ht="13.5" customHeight="1">
      <c r="C1" s="10" t="s">
        <v>51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1.25" customHeight="1">
      <c r="A4" s="12" t="s">
        <v>31</v>
      </c>
      <c r="B4" s="80" t="s">
        <v>71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2.7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9:B39"/>
    <mergeCell ref="A37:B37"/>
    <mergeCell ref="F37:G37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31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59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81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2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19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86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82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6.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2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60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83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3.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130" zoomScaleNormal="130" zoomScalePageLayoutView="0" workbookViewId="0" topLeftCell="A28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52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73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3.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1"/>
      <c r="F41" s="71"/>
      <c r="G41" s="72"/>
      <c r="H41" s="7"/>
      <c r="I41" s="7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8" customHeight="1">
      <c r="D45" s="71"/>
      <c r="E45" s="71"/>
      <c r="F45" s="71"/>
      <c r="G45" s="72"/>
      <c r="H45" s="7"/>
      <c r="I45" s="7"/>
    </row>
    <row r="46" ht="21.75" customHeight="1">
      <c r="G46" s="74"/>
    </row>
    <row r="47" spans="1:7" ht="12.75">
      <c r="A47" s="61"/>
      <c r="B47" s="61"/>
      <c r="C47" s="61"/>
      <c r="D47" s="61"/>
      <c r="E47" s="61"/>
      <c r="F47" s="61"/>
      <c r="G47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2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53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74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2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19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54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75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2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8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55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76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2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5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56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77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6.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5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57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78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28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58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79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1.2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7:B37"/>
    <mergeCell ref="F37:G37"/>
    <mergeCell ref="A39:B39"/>
    <mergeCell ref="F39:G39"/>
    <mergeCell ref="B32:D32"/>
    <mergeCell ref="E32:F32"/>
    <mergeCell ref="B33:D33"/>
    <mergeCell ref="E33:F33"/>
    <mergeCell ref="A34:F34"/>
    <mergeCell ref="A15:F15"/>
    <mergeCell ref="A20:F20"/>
    <mergeCell ref="B23:F23"/>
    <mergeCell ref="B25:F25"/>
    <mergeCell ref="B29:F29"/>
    <mergeCell ref="B31:F31"/>
    <mergeCell ref="B4:G4"/>
    <mergeCell ref="A5:G5"/>
    <mergeCell ref="A6:C6"/>
    <mergeCell ref="A8:A9"/>
    <mergeCell ref="A10:A12"/>
    <mergeCell ref="A13:A14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31">
      <selection activeCell="A33" sqref="A33:IV33"/>
    </sheetView>
  </sheetViews>
  <sheetFormatPr defaultColWidth="9.140625" defaultRowHeight="12.75"/>
  <cols>
    <col min="1" max="1" width="7.7109375" style="9" customWidth="1"/>
    <col min="2" max="2" width="37.57421875" style="9" customWidth="1"/>
    <col min="3" max="3" width="22.421875" style="9" customWidth="1"/>
    <col min="4" max="4" width="8.8515625" style="9" customWidth="1"/>
    <col min="5" max="5" width="8.57421875" style="9" customWidth="1"/>
    <col min="6" max="6" width="10.7109375" style="9" customWidth="1"/>
    <col min="7" max="7" width="12.28125" style="9" customWidth="1"/>
    <col min="8" max="8" width="9.28125" style="0" bestFit="1" customWidth="1"/>
  </cols>
  <sheetData>
    <row r="1" spans="3:7" ht="13.5" customHeight="1">
      <c r="C1" s="10" t="s">
        <v>85</v>
      </c>
      <c r="G1" s="11"/>
    </row>
    <row r="2" spans="3:7" ht="18" customHeight="1">
      <c r="C2" s="10" t="s">
        <v>26</v>
      </c>
      <c r="G2" s="11"/>
    </row>
    <row r="3" spans="3:7" ht="6.75" customHeight="1">
      <c r="C3" s="10"/>
      <c r="G3" s="11"/>
    </row>
    <row r="4" spans="1:10" s="5" customFormat="1" ht="47.25" customHeight="1">
      <c r="A4" s="12" t="s">
        <v>31</v>
      </c>
      <c r="B4" s="80" t="s">
        <v>80</v>
      </c>
      <c r="C4" s="80"/>
      <c r="D4" s="80"/>
      <c r="E4" s="80"/>
      <c r="F4" s="80"/>
      <c r="G4" s="80"/>
      <c r="H4" s="4"/>
      <c r="I4" s="4"/>
      <c r="J4" s="4"/>
    </row>
    <row r="5" spans="1:7" s="3" customFormat="1" ht="15.75" customHeight="1">
      <c r="A5" s="81" t="s">
        <v>72</v>
      </c>
      <c r="B5" s="81"/>
      <c r="C5" s="81"/>
      <c r="D5" s="81"/>
      <c r="E5" s="81"/>
      <c r="F5" s="81"/>
      <c r="G5" s="81"/>
    </row>
    <row r="6" spans="1:7" s="3" customFormat="1" ht="21.75" customHeight="1">
      <c r="A6" s="82"/>
      <c r="B6" s="82"/>
      <c r="C6" s="82"/>
      <c r="D6" s="13"/>
      <c r="E6" s="13"/>
      <c r="F6" s="13"/>
      <c r="G6" s="13"/>
    </row>
    <row r="7" spans="1:7" s="2" customFormat="1" ht="25.5">
      <c r="A7" s="14" t="s">
        <v>0</v>
      </c>
      <c r="B7" s="15" t="s">
        <v>1</v>
      </c>
      <c r="C7" s="14" t="s">
        <v>2</v>
      </c>
      <c r="D7" s="15" t="s">
        <v>3</v>
      </c>
      <c r="E7" s="15" t="s">
        <v>4</v>
      </c>
      <c r="F7" s="15" t="s">
        <v>5</v>
      </c>
      <c r="G7" s="15" t="s">
        <v>28</v>
      </c>
    </row>
    <row r="8" spans="1:7" ht="42.75" customHeight="1">
      <c r="A8" s="83">
        <v>1</v>
      </c>
      <c r="B8" s="16" t="s">
        <v>6</v>
      </c>
      <c r="C8" s="17" t="s">
        <v>45</v>
      </c>
      <c r="D8" s="17"/>
      <c r="E8" s="18"/>
      <c r="F8" s="17"/>
      <c r="G8" s="19"/>
    </row>
    <row r="9" spans="1:7" ht="17.25" customHeight="1">
      <c r="A9" s="84"/>
      <c r="B9" s="20" t="s">
        <v>61</v>
      </c>
      <c r="C9" s="21" t="s">
        <v>43</v>
      </c>
      <c r="D9" s="22" t="s">
        <v>7</v>
      </c>
      <c r="E9" s="23">
        <v>2</v>
      </c>
      <c r="F9" s="24">
        <f>8.5*0.5*0.85</f>
        <v>3.6125</v>
      </c>
      <c r="G9" s="25">
        <f>E9*F9*0.001</f>
        <v>0.007225</v>
      </c>
    </row>
    <row r="10" spans="1:7" ht="30" customHeight="1">
      <c r="A10" s="85">
        <v>2</v>
      </c>
      <c r="B10" s="26" t="s">
        <v>27</v>
      </c>
      <c r="C10" s="17" t="s">
        <v>66</v>
      </c>
      <c r="D10" s="27"/>
      <c r="E10" s="28"/>
      <c r="F10" s="27"/>
      <c r="G10" s="29"/>
    </row>
    <row r="11" spans="1:7" ht="12.75" customHeight="1">
      <c r="A11" s="85"/>
      <c r="B11" s="30" t="s">
        <v>62</v>
      </c>
      <c r="C11" s="31" t="s">
        <v>40</v>
      </c>
      <c r="D11" s="32" t="s">
        <v>8</v>
      </c>
      <c r="E11" s="33">
        <v>4</v>
      </c>
      <c r="F11" s="34">
        <f>38.4*0.9*0.85</f>
        <v>29.376</v>
      </c>
      <c r="G11" s="35">
        <f>E11*F11*0.001</f>
        <v>0.11750400000000001</v>
      </c>
    </row>
    <row r="12" spans="1:7" ht="12.75" customHeight="1">
      <c r="A12" s="85"/>
      <c r="B12" s="30" t="s">
        <v>63</v>
      </c>
      <c r="C12" s="21" t="s">
        <v>43</v>
      </c>
      <c r="D12" s="32" t="s">
        <v>8</v>
      </c>
      <c r="E12" s="33">
        <v>4</v>
      </c>
      <c r="F12" s="34">
        <f>42.6*0.9*0.85</f>
        <v>32.589</v>
      </c>
      <c r="G12" s="35">
        <f>E12*F12*0.001</f>
        <v>0.130356</v>
      </c>
    </row>
    <row r="13" spans="1:7" ht="25.5">
      <c r="A13" s="83">
        <v>3</v>
      </c>
      <c r="B13" s="36" t="s">
        <v>9</v>
      </c>
      <c r="C13" s="37" t="s">
        <v>65</v>
      </c>
      <c r="D13" s="38"/>
      <c r="E13" s="39"/>
      <c r="F13" s="40"/>
      <c r="G13" s="41"/>
    </row>
    <row r="14" spans="1:7" ht="12.75">
      <c r="A14" s="84"/>
      <c r="B14" s="42" t="s">
        <v>64</v>
      </c>
      <c r="C14" s="21" t="s">
        <v>43</v>
      </c>
      <c r="D14" s="43" t="s">
        <v>10</v>
      </c>
      <c r="E14" s="44">
        <v>2</v>
      </c>
      <c r="F14" s="45">
        <f>22.9*0.85</f>
        <v>19.465</v>
      </c>
      <c r="G14" s="25">
        <f>E14*F14*0.001</f>
        <v>0.03893</v>
      </c>
    </row>
    <row r="15" spans="1:7" ht="12.75">
      <c r="A15" s="86" t="s">
        <v>13</v>
      </c>
      <c r="B15" s="87" t="s">
        <v>11</v>
      </c>
      <c r="C15" s="87"/>
      <c r="D15" s="87"/>
      <c r="E15" s="87"/>
      <c r="F15" s="88"/>
      <c r="G15" s="46">
        <f>SUM(G9:G14)</f>
        <v>0.294015</v>
      </c>
    </row>
    <row r="16" spans="1:7" ht="41.25" customHeight="1">
      <c r="A16" s="14">
        <v>4</v>
      </c>
      <c r="B16" s="47" t="s">
        <v>33</v>
      </c>
      <c r="C16" s="47" t="s">
        <v>32</v>
      </c>
      <c r="D16" s="14" t="s">
        <v>12</v>
      </c>
      <c r="E16" s="48">
        <v>2</v>
      </c>
      <c r="F16" s="14">
        <v>38.4</v>
      </c>
      <c r="G16" s="49">
        <f>E16*F16*0.001</f>
        <v>0.0768</v>
      </c>
    </row>
    <row r="17" spans="1:7" ht="42.75" customHeight="1">
      <c r="A17" s="14">
        <v>5</v>
      </c>
      <c r="B17" s="47" t="s">
        <v>39</v>
      </c>
      <c r="C17" s="47" t="s">
        <v>47</v>
      </c>
      <c r="D17" s="14" t="s">
        <v>12</v>
      </c>
      <c r="E17" s="48">
        <v>2</v>
      </c>
      <c r="F17" s="14">
        <v>244.1</v>
      </c>
      <c r="G17" s="49">
        <f>E17*F17*0.001</f>
        <v>0.4882</v>
      </c>
    </row>
    <row r="18" spans="1:7" ht="30" customHeight="1">
      <c r="A18" s="14">
        <v>6</v>
      </c>
      <c r="B18" s="47" t="s">
        <v>35</v>
      </c>
      <c r="C18" s="47" t="s">
        <v>36</v>
      </c>
      <c r="D18" s="50" t="s">
        <v>12</v>
      </c>
      <c r="E18" s="48">
        <v>2</v>
      </c>
      <c r="F18" s="14">
        <v>11.4</v>
      </c>
      <c r="G18" s="49">
        <f>E18*F18*0.001</f>
        <v>0.0228</v>
      </c>
    </row>
    <row r="19" spans="1:7" ht="12.75">
      <c r="A19" s="14">
        <v>7</v>
      </c>
      <c r="B19" s="51" t="s">
        <v>37</v>
      </c>
      <c r="C19" s="47" t="s">
        <v>41</v>
      </c>
      <c r="D19" s="50" t="s">
        <v>12</v>
      </c>
      <c r="E19" s="48">
        <v>2</v>
      </c>
      <c r="F19" s="14">
        <v>67.3</v>
      </c>
      <c r="G19" s="49">
        <f>E19*F19*0.001</f>
        <v>0.1346</v>
      </c>
    </row>
    <row r="20" spans="1:7" ht="12.75">
      <c r="A20" s="86" t="s">
        <v>17</v>
      </c>
      <c r="B20" s="87"/>
      <c r="C20" s="87"/>
      <c r="D20" s="87"/>
      <c r="E20" s="87"/>
      <c r="F20" s="88"/>
      <c r="G20" s="52">
        <f>SUM(G16:G19)+0.001</f>
        <v>0.7234000000000002</v>
      </c>
    </row>
    <row r="21" spans="1:7" ht="51">
      <c r="A21" s="14">
        <v>8</v>
      </c>
      <c r="B21" s="47" t="s">
        <v>14</v>
      </c>
      <c r="C21" s="47" t="s">
        <v>48</v>
      </c>
      <c r="D21" s="14" t="s">
        <v>8</v>
      </c>
      <c r="E21" s="53">
        <v>8</v>
      </c>
      <c r="F21" s="14">
        <v>9.84</v>
      </c>
      <c r="G21" s="54">
        <f>E21*F21*0.001</f>
        <v>0.07872</v>
      </c>
    </row>
    <row r="22" spans="1:7" ht="25.5">
      <c r="A22" s="14">
        <v>9</v>
      </c>
      <c r="B22" s="47" t="s">
        <v>15</v>
      </c>
      <c r="C22" s="47" t="s">
        <v>29</v>
      </c>
      <c r="D22" s="14" t="s">
        <v>16</v>
      </c>
      <c r="E22" s="53">
        <v>20</v>
      </c>
      <c r="F22" s="55">
        <f>G20</f>
        <v>0.7234000000000002</v>
      </c>
      <c r="G22" s="54">
        <f>E22*F22*0.01</f>
        <v>0.14468000000000003</v>
      </c>
    </row>
    <row r="23" spans="1:7" ht="12.75">
      <c r="A23" s="47"/>
      <c r="B23" s="89" t="s">
        <v>20</v>
      </c>
      <c r="C23" s="90"/>
      <c r="D23" s="90"/>
      <c r="E23" s="90"/>
      <c r="F23" s="91"/>
      <c r="G23" s="56">
        <f>SUM(G21:G22)+0.001</f>
        <v>0.22440000000000004</v>
      </c>
    </row>
    <row r="24" spans="1:7" ht="38.25">
      <c r="A24" s="14">
        <v>10</v>
      </c>
      <c r="B24" s="47" t="s">
        <v>19</v>
      </c>
      <c r="C24" s="47" t="s">
        <v>49</v>
      </c>
      <c r="D24" s="14" t="s">
        <v>16</v>
      </c>
      <c r="E24" s="57">
        <v>27.3</v>
      </c>
      <c r="F24" s="58">
        <f>G23</f>
        <v>0.22440000000000004</v>
      </c>
      <c r="G24" s="54">
        <f>E24*F24*0.01</f>
        <v>0.061261200000000016</v>
      </c>
    </row>
    <row r="25" spans="1:7" ht="12.75">
      <c r="A25" s="30"/>
      <c r="B25" s="89" t="s">
        <v>18</v>
      </c>
      <c r="C25" s="90"/>
      <c r="D25" s="90"/>
      <c r="E25" s="90"/>
      <c r="F25" s="91"/>
      <c r="G25" s="59">
        <f>SUM(G23:G24)-0.001</f>
        <v>0.28466120000000006</v>
      </c>
    </row>
    <row r="26" spans="1:7" ht="38.25">
      <c r="A26" s="14">
        <v>11</v>
      </c>
      <c r="B26" s="47" t="s">
        <v>21</v>
      </c>
      <c r="C26" s="47" t="s">
        <v>50</v>
      </c>
      <c r="D26" s="14" t="s">
        <v>16</v>
      </c>
      <c r="E26" s="14">
        <v>11.25</v>
      </c>
      <c r="F26" s="60">
        <f>G15</f>
        <v>0.294015</v>
      </c>
      <c r="G26" s="54">
        <f>F26*E26%</f>
        <v>0.03307668750000001</v>
      </c>
    </row>
    <row r="27" spans="1:7" ht="12.75">
      <c r="A27" s="14">
        <v>12</v>
      </c>
      <c r="B27" s="61" t="s">
        <v>22</v>
      </c>
      <c r="C27" s="47" t="s">
        <v>42</v>
      </c>
      <c r="D27" s="14" t="s">
        <v>16</v>
      </c>
      <c r="E27" s="14" t="s">
        <v>44</v>
      </c>
      <c r="F27" s="62" t="s">
        <v>44</v>
      </c>
      <c r="G27" s="54" t="s">
        <v>44</v>
      </c>
    </row>
    <row r="28" spans="1:7" ht="12.75">
      <c r="A28" s="14">
        <v>13</v>
      </c>
      <c r="B28" s="47" t="s">
        <v>23</v>
      </c>
      <c r="C28" s="63" t="s">
        <v>46</v>
      </c>
      <c r="D28" s="14" t="s">
        <v>16</v>
      </c>
      <c r="E28" s="14">
        <v>15</v>
      </c>
      <c r="F28" s="58">
        <f>F26+G26</f>
        <v>0.32709168750000006</v>
      </c>
      <c r="G28" s="54">
        <f>F28*E28%</f>
        <v>0.049063753125000005</v>
      </c>
    </row>
    <row r="29" spans="1:7" ht="12.75">
      <c r="A29" s="14"/>
      <c r="B29" s="89" t="s">
        <v>24</v>
      </c>
      <c r="C29" s="90"/>
      <c r="D29" s="90"/>
      <c r="E29" s="90"/>
      <c r="F29" s="91"/>
      <c r="G29" s="64">
        <f>G26+G28</f>
        <v>0.082140440625</v>
      </c>
    </row>
    <row r="30" spans="1:7" ht="12.75">
      <c r="A30" s="14">
        <v>14</v>
      </c>
      <c r="B30" s="61" t="s">
        <v>25</v>
      </c>
      <c r="C30" s="47" t="s">
        <v>34</v>
      </c>
      <c r="D30" s="14" t="s">
        <v>16</v>
      </c>
      <c r="E30" s="48">
        <v>8</v>
      </c>
      <c r="F30" s="62">
        <f>G15+G20+G25+G29</f>
        <v>1.384216640625</v>
      </c>
      <c r="G30" s="65">
        <f>E30*F30*0.01</f>
        <v>0.11073733125</v>
      </c>
    </row>
    <row r="31" spans="1:8" ht="12.75">
      <c r="A31" s="14"/>
      <c r="B31" s="92" t="s">
        <v>30</v>
      </c>
      <c r="C31" s="92"/>
      <c r="D31" s="92"/>
      <c r="E31" s="92"/>
      <c r="F31" s="92"/>
      <c r="G31" s="56">
        <f>G15+G20+G25+G29+G30</f>
        <v>1.494953971875</v>
      </c>
      <c r="H31" s="1"/>
    </row>
    <row r="32" spans="1:7" ht="17.25" customHeight="1">
      <c r="A32" s="14">
        <v>15</v>
      </c>
      <c r="B32" s="96" t="s">
        <v>70</v>
      </c>
      <c r="C32" s="97"/>
      <c r="D32" s="98"/>
      <c r="E32" s="99" t="s">
        <v>67</v>
      </c>
      <c r="F32" s="100"/>
      <c r="G32" s="66">
        <f>1495*52.31</f>
        <v>78203.45</v>
      </c>
    </row>
    <row r="33" spans="1:7" s="2" customFormat="1" ht="16.5" customHeight="1">
      <c r="A33" s="14">
        <v>16</v>
      </c>
      <c r="B33" s="99" t="s">
        <v>84</v>
      </c>
      <c r="C33" s="101"/>
      <c r="D33" s="100"/>
      <c r="E33" s="99" t="s">
        <v>68</v>
      </c>
      <c r="F33" s="100"/>
      <c r="G33" s="79">
        <f>78203*0.6</f>
        <v>46921.799999999996</v>
      </c>
    </row>
    <row r="34" spans="1:7" s="2" customFormat="1" ht="15" customHeight="1">
      <c r="A34" s="89" t="s">
        <v>38</v>
      </c>
      <c r="B34" s="90"/>
      <c r="C34" s="90"/>
      <c r="D34" s="90"/>
      <c r="E34" s="90"/>
      <c r="F34" s="91"/>
      <c r="G34" s="67">
        <f>G33</f>
        <v>46921.799999999996</v>
      </c>
    </row>
    <row r="35" spans="1:7" ht="18" customHeight="1">
      <c r="A35" s="68" t="s">
        <v>69</v>
      </c>
      <c r="C35" s="12"/>
      <c r="D35" s="12"/>
      <c r="E35" s="12"/>
      <c r="F35" s="12"/>
      <c r="G35" s="12"/>
    </row>
    <row r="36" spans="1:7" ht="20.25" customHeight="1">
      <c r="A36" s="69"/>
      <c r="G36" s="70"/>
    </row>
    <row r="37" spans="1:7" s="6" customFormat="1" ht="12.75" customHeight="1">
      <c r="A37" s="93" t="s">
        <v>87</v>
      </c>
      <c r="B37" s="93"/>
      <c r="C37" s="75"/>
      <c r="D37" s="75"/>
      <c r="E37" s="75"/>
      <c r="F37" s="94" t="s">
        <v>88</v>
      </c>
      <c r="G37" s="94"/>
    </row>
    <row r="38" spans="1:9" ht="15" customHeight="1">
      <c r="A38" s="76"/>
      <c r="B38" s="75"/>
      <c r="C38" s="75"/>
      <c r="D38" s="75"/>
      <c r="F38" s="77"/>
      <c r="G38" s="78"/>
      <c r="H38" s="7"/>
      <c r="I38" s="7"/>
    </row>
    <row r="39" spans="1:9" ht="12" customHeight="1">
      <c r="A39" s="93" t="s">
        <v>89</v>
      </c>
      <c r="B39" s="93"/>
      <c r="C39" s="75"/>
      <c r="D39" s="75"/>
      <c r="E39" s="75"/>
      <c r="F39" s="95" t="s">
        <v>90</v>
      </c>
      <c r="G39" s="95"/>
      <c r="H39" s="7"/>
      <c r="I39" s="7"/>
    </row>
    <row r="40" spans="4:9" ht="18.75" customHeight="1">
      <c r="D40" s="71"/>
      <c r="E40" s="72"/>
      <c r="F40" s="71"/>
      <c r="H40" s="7"/>
      <c r="I40" s="7"/>
    </row>
    <row r="41" spans="4:9" ht="12" customHeight="1">
      <c r="D41" s="71"/>
      <c r="E41" s="73"/>
      <c r="F41" s="71"/>
      <c r="H41" s="7"/>
      <c r="I41" s="8"/>
    </row>
    <row r="42" spans="4:9" ht="12" customHeight="1">
      <c r="D42" s="71"/>
      <c r="E42" s="71"/>
      <c r="F42" s="71"/>
      <c r="G42" s="72"/>
      <c r="H42" s="7"/>
      <c r="I42" s="7"/>
    </row>
    <row r="43" spans="4:9" ht="12" customHeight="1">
      <c r="D43" s="71"/>
      <c r="E43" s="71"/>
      <c r="F43" s="71"/>
      <c r="G43" s="72"/>
      <c r="H43" s="7"/>
      <c r="I43" s="7"/>
    </row>
    <row r="44" spans="4:9" ht="12" customHeight="1">
      <c r="D44" s="71"/>
      <c r="E44" s="71"/>
      <c r="F44" s="71"/>
      <c r="G44" s="72"/>
      <c r="H44" s="7"/>
      <c r="I44" s="7"/>
    </row>
    <row r="45" spans="4:9" ht="12" customHeight="1">
      <c r="D45" s="71"/>
      <c r="E45" s="71"/>
      <c r="F45" s="71"/>
      <c r="G45" s="72"/>
      <c r="H45" s="7"/>
      <c r="I45" s="7"/>
    </row>
    <row r="46" spans="4:9" ht="18" customHeight="1">
      <c r="D46" s="71"/>
      <c r="E46" s="71"/>
      <c r="F46" s="71"/>
      <c r="G46" s="72"/>
      <c r="H46" s="7"/>
      <c r="I46" s="7"/>
    </row>
    <row r="47" ht="21.75" customHeight="1">
      <c r="G47" s="74"/>
    </row>
    <row r="48" spans="1:7" ht="12.75">
      <c r="A48" s="61"/>
      <c r="B48" s="61"/>
      <c r="C48" s="61"/>
      <c r="D48" s="61"/>
      <c r="E48" s="61"/>
      <c r="F48" s="61"/>
      <c r="G48" s="61"/>
    </row>
  </sheetData>
  <sheetProtection/>
  <mergeCells count="21">
    <mergeCell ref="A39:B39"/>
    <mergeCell ref="F39:G39"/>
    <mergeCell ref="A34:F34"/>
    <mergeCell ref="B25:F25"/>
    <mergeCell ref="B29:F29"/>
    <mergeCell ref="B31:F31"/>
    <mergeCell ref="B32:D32"/>
    <mergeCell ref="E32:F32"/>
    <mergeCell ref="B4:G4"/>
    <mergeCell ref="A5:G5"/>
    <mergeCell ref="A6:C6"/>
    <mergeCell ref="A8:A9"/>
    <mergeCell ref="A10:A12"/>
    <mergeCell ref="A37:B37"/>
    <mergeCell ref="F37:G37"/>
    <mergeCell ref="A13:A14"/>
    <mergeCell ref="B33:D33"/>
    <mergeCell ref="E33:F33"/>
    <mergeCell ref="A15:F15"/>
    <mergeCell ref="A20:F20"/>
    <mergeCell ref="B23:F23"/>
  </mergeCells>
  <printOptions/>
  <pageMargins left="0.7874015748031497" right="0.1968503937007874" top="0.3937007874015748" bottom="0.15748031496062992" header="0.2362204724409449" footer="0.393700787401574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Уварова Дарья Ильинична</cp:lastModifiedBy>
  <cp:lastPrinted>2021-01-28T11:14:37Z</cp:lastPrinted>
  <dcterms:created xsi:type="dcterms:W3CDTF">1996-10-08T23:32:33Z</dcterms:created>
  <dcterms:modified xsi:type="dcterms:W3CDTF">2021-04-16T08:59:39Z</dcterms:modified>
  <cp:category/>
  <cp:version/>
  <cp:contentType/>
  <cp:contentStatus/>
</cp:coreProperties>
</file>